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3065" windowHeight="11115" activeTab="1"/>
  </bookViews>
  <sheets>
    <sheet name="1.2.3" sheetId="1" r:id="rId1"/>
    <sheet name="1.2.3_gesamt" sheetId="2" r:id="rId2"/>
  </sheets>
  <definedNames>
    <definedName name="_xlnm.Print_Area" localSheetId="0">'1.2.3'!$A$4:$E$82</definedName>
    <definedName name="_xlnm.Print_Titles" localSheetId="0">'1.2.3'!$4:$6</definedName>
  </definedNames>
  <calcPr fullCalcOnLoad="1"/>
</workbook>
</file>

<file path=xl/sharedStrings.xml><?xml version="1.0" encoding="utf-8"?>
<sst xmlns="http://schemas.openxmlformats.org/spreadsheetml/2006/main" count="128" uniqueCount="109">
  <si>
    <r>
      <t>f</t>
    </r>
    <r>
      <rPr>
        <b/>
        <vertAlign val="subscript"/>
        <sz val="10"/>
        <rFont val="Calibri"/>
        <family val="2"/>
      </rPr>
      <t>I</t>
    </r>
  </si>
  <si>
    <r>
      <t>as</t>
    </r>
    <r>
      <rPr>
        <b/>
        <vertAlign val="subscript"/>
        <sz val="10"/>
        <rFont val="Calibri"/>
        <family val="2"/>
      </rPr>
      <t>I</t>
    </r>
  </si>
  <si>
    <t>Waschtischarmatur</t>
  </si>
  <si>
    <t>45 sec/d</t>
  </si>
  <si>
    <t>WC-Spartaste</t>
  </si>
  <si>
    <t>1 Spülung/d</t>
  </si>
  <si>
    <t>WC</t>
  </si>
  <si>
    <t>Urinal</t>
  </si>
  <si>
    <t>30 sec/d</t>
  </si>
  <si>
    <t>Armatur Teeküche</t>
  </si>
  <si>
    <t>20 sec/d</t>
  </si>
  <si>
    <t>Sanitärobjekte</t>
  </si>
  <si>
    <t xml:space="preserve"> </t>
  </si>
  <si>
    <t>Reinigung Böden</t>
  </si>
  <si>
    <t>Anzahl Mitarbeiter</t>
  </si>
  <si>
    <t>NGF</t>
  </si>
  <si>
    <t>Armatur Dusche*</t>
  </si>
  <si>
    <t>Menge des genutzten Brauchwassers</t>
  </si>
  <si>
    <t>Menge des auf dem Grundstück gereinigten Brauchwassers</t>
  </si>
  <si>
    <t>Sanitärbereiche</t>
  </si>
  <si>
    <t>Feucht Wischbare Bodenbeläge</t>
  </si>
  <si>
    <t>Lobby</t>
  </si>
  <si>
    <t>Verkehrsfläche</t>
  </si>
  <si>
    <t>Büros</t>
  </si>
  <si>
    <t>Keller, Nebenräume</t>
  </si>
  <si>
    <t>Summe Wasserbedarf zur Bodenreinigung</t>
  </si>
  <si>
    <t>Reinigungen pro Jahr*</t>
  </si>
  <si>
    <t>Rechn. Wasserbedarf aller Mitarbeiter pro Jahr [m³]</t>
  </si>
  <si>
    <t xml:space="preserve">Fläche </t>
  </si>
  <si>
    <t>Gesamtfrischwasserbedarf</t>
  </si>
  <si>
    <t>Gesamtabwasseraufkommen</t>
  </si>
  <si>
    <t>Wassergebrauchskennwert</t>
  </si>
  <si>
    <t>Jährliche Niederschlagsmenge am Standort</t>
  </si>
  <si>
    <t>Ermittlung der zu berücksichtigen Niederschlagsmenge</t>
  </si>
  <si>
    <t>Gebäudedaten</t>
  </si>
  <si>
    <t>Niederschlags- und Brauchwasserbehandlung</t>
  </si>
  <si>
    <t>Menge des auf dem Grundstück versickerten Niederschlagswassers</t>
  </si>
  <si>
    <t>Menge des genutzten Niederschlagswassers</t>
  </si>
  <si>
    <t>Grenzwert gesamt</t>
  </si>
  <si>
    <t>Grenzwerte</t>
  </si>
  <si>
    <t>Abwasseraufk. anfallendes Niederschlagswasser</t>
  </si>
  <si>
    <t>Wasserbedarf Mitarbeiter</t>
  </si>
  <si>
    <t>Abwasseraufkommen Mitarbeiter</t>
  </si>
  <si>
    <t>Abwasseraufkommen  Mitarbeiter</t>
  </si>
  <si>
    <t>Abwasseraufkommen pro Jahr</t>
  </si>
  <si>
    <t>Frischwasserbedarf pro Jahr</t>
  </si>
  <si>
    <t>Frischwasserbedarf  Mitarbeiter</t>
  </si>
  <si>
    <t>Projekt</t>
  </si>
  <si>
    <t>Anfallendes Niederschlagswasser Dächer</t>
  </si>
  <si>
    <t>Wasserbedarf  Fussbodenreinigung</t>
  </si>
  <si>
    <t>Abwasseraufkommen  Fussbodenreinigung</t>
  </si>
  <si>
    <t xml:space="preserve">Abwasseraufkommen Fussbodenreinigung </t>
  </si>
  <si>
    <t>Frischwasserbedarf Fussbodenreinigung</t>
  </si>
  <si>
    <r>
      <t>*keine Duschen: as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='0' eingeben</t>
    </r>
  </si>
  <si>
    <t>Verhältnis Wassergebrauchskennwert / Grenzwert</t>
  </si>
  <si>
    <t>Ertragsbeiwert Dach 1</t>
  </si>
  <si>
    <t>Fläche Dach 1</t>
  </si>
  <si>
    <t>Fläche Dach 2</t>
  </si>
  <si>
    <t>Ertragsbeiwert Dach 2</t>
  </si>
  <si>
    <t>Fläche Dach 3</t>
  </si>
  <si>
    <t>Ertragsbeiwert Dach 3</t>
  </si>
  <si>
    <t>Fläche Dach 4</t>
  </si>
  <si>
    <t>Ertragsbeiwert Dach 4</t>
  </si>
  <si>
    <t xml:space="preserve">  </t>
  </si>
  <si>
    <t xml:space="preserve">Summe rechn. Wasserbedarf je Mitarbeiter pro Tag </t>
  </si>
  <si>
    <t>*Annahme: 50 Wochen (3 Reinigungen/Woche ~ 150 Reinigungen / Jahr)</t>
  </si>
  <si>
    <t>Menge des genutzten Niederschlagswassers (mit Wandlung in Abwasser z.B. Substitution Wischwasser)</t>
  </si>
  <si>
    <t>Menge des genutzten Niederschlagswassers (ohne Wandlung in Abwasser z. B. adiabate Kühlung)</t>
  </si>
  <si>
    <t>Kontrolle: Anfallendes Niederschlagswasser = genutztem Niederschlagswasser</t>
  </si>
  <si>
    <t>Kontrollwert nicht substituierbares Frischwasser:</t>
  </si>
  <si>
    <t>Menge des in die Kanalisation direkt abgeführten Niederschlagswassers (direkte Einspeisung z.B. Überschuss)</t>
  </si>
  <si>
    <t>Menge des in die Kanalisation direkt abgeführten Niederschlagwassers</t>
  </si>
  <si>
    <t>Bewertungstool 1.2.3 Trinkwasserbedarf und Abwasseraufkommen</t>
  </si>
  <si>
    <t>Projekt:</t>
  </si>
  <si>
    <t>Datum:</t>
  </si>
  <si>
    <t>Legende</t>
  </si>
  <si>
    <t>erreichte Gesamtpunktzahl</t>
  </si>
  <si>
    <t>Nr.</t>
  </si>
  <si>
    <t>Unterkriterium</t>
  </si>
  <si>
    <t>Relevanz für die Bewertung</t>
  </si>
  <si>
    <t>Erreichte Punktzahl</t>
  </si>
  <si>
    <t>Max. Punktzahl</t>
  </si>
  <si>
    <t>Punktzahl (Bewertung)</t>
  </si>
  <si>
    <t>Trinkwasserbedarf und Abwasseraufkommen</t>
  </si>
  <si>
    <t>1.</t>
  </si>
  <si>
    <t>Trinkwasserverbrauch für Hygiene und Reinigung</t>
  </si>
  <si>
    <t>relevant</t>
  </si>
  <si>
    <t>2.1</t>
  </si>
  <si>
    <t>Wasserspararmaturen an Laborspülen</t>
  </si>
  <si>
    <t>2.2</t>
  </si>
  <si>
    <t>Wasserverbrauch Laborspülmaschinen</t>
  </si>
  <si>
    <t>nicht relevant</t>
  </si>
  <si>
    <t>2.3</t>
  </si>
  <si>
    <t>Trinkwassereinsatz für Laborkühlzwecke</t>
  </si>
  <si>
    <t>2.4</t>
  </si>
  <si>
    <t>Trinkwassereinsatz an Wasserstrahlpumpen</t>
  </si>
  <si>
    <t>2.5</t>
  </si>
  <si>
    <t>Trinkwassereinsatz an Wasserringpumpen (Autoklaventechnik)</t>
  </si>
  <si>
    <t>2.6</t>
  </si>
  <si>
    <t>Trinkwassereinsatz zur Mantelkühlung VE-Wasser (Autoklaventechnik)</t>
  </si>
  <si>
    <t>3.1</t>
  </si>
  <si>
    <t>Trinkwassereinsatz zur Verdunstungskühlung</t>
  </si>
  <si>
    <t>Labore</t>
  </si>
  <si>
    <t>Punkte Teilkriterium 1</t>
  </si>
  <si>
    <t>Teilkriterium 1 Trikwasserbedarf und Abwasseraufkommen für Hygiene und Reinigung</t>
  </si>
  <si>
    <t>Stand Tool: 28.12.2020</t>
  </si>
  <si>
    <t>BNB Laborgebäude Neubau LN 2020</t>
  </si>
  <si>
    <t>TEST</t>
  </si>
  <si>
    <t>grüne Felder bitte ausfüllen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</si>
</sst>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&quot;l&quot;"/>
    <numFmt numFmtId="167" formatCode="_-* #,##0.00\ &quot;m³&quot;"/>
    <numFmt numFmtId="168" formatCode="_-* #,##0.00\ &quot;m²&quot;"/>
    <numFmt numFmtId="169" formatCode="&quot;-&quot;\ #,##0.00\ &quot;m³&quot;"/>
    <numFmt numFmtId="170" formatCode="_-* #0\ &quot;mm&quot;"/>
    <numFmt numFmtId="171" formatCode="_-* #,##0.00000000\ _€_-;\-* #,##0.00000000\ _€_-;_-* &quot;-&quot;????????\ _€_-;_-@_-"/>
    <numFmt numFmtId="172" formatCode="0.00000"/>
    <numFmt numFmtId="173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vertAlign val="subscript"/>
      <sz val="10"/>
      <name val="Calibri"/>
      <family val="2"/>
    </font>
    <font>
      <sz val="8"/>
      <name val="Arial"/>
      <family val="0"/>
    </font>
    <font>
      <vertAlign val="subscript"/>
      <sz val="10"/>
      <name val="Calibri"/>
      <family val="2"/>
    </font>
    <font>
      <b/>
      <sz val="12"/>
      <name val="Calibri"/>
      <family val="2"/>
    </font>
    <font>
      <b/>
      <sz val="12"/>
      <name val="Arial"/>
      <family val="0"/>
    </font>
    <font>
      <b/>
      <sz val="16"/>
      <name val="Calibri"/>
      <family val="2"/>
    </font>
    <font>
      <sz val="16"/>
      <name val="Calibri"/>
      <family val="2"/>
    </font>
    <font>
      <b/>
      <sz val="11"/>
      <name val="Neue Demos"/>
      <family val="0"/>
    </font>
    <font>
      <sz val="11"/>
      <name val="Neue Demos"/>
      <family val="0"/>
    </font>
    <font>
      <b/>
      <sz val="10"/>
      <name val="Neue Demos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Neue Demos"/>
      <family val="0"/>
    </font>
    <font>
      <i/>
      <sz val="10"/>
      <color indexed="8"/>
      <name val="Neue Demos"/>
      <family val="0"/>
    </font>
    <font>
      <b/>
      <sz val="10"/>
      <color indexed="8"/>
      <name val="Neue Demos"/>
      <family val="0"/>
    </font>
    <font>
      <sz val="10"/>
      <color indexed="23"/>
      <name val="Neue Demo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Neue Demos"/>
      <family val="0"/>
    </font>
    <font>
      <i/>
      <sz val="10"/>
      <color theme="1"/>
      <name val="Neue Demos"/>
      <family val="0"/>
    </font>
    <font>
      <b/>
      <sz val="10"/>
      <color theme="1"/>
      <name val="Neue Demos"/>
      <family val="0"/>
    </font>
    <font>
      <sz val="10"/>
      <color theme="0" tint="-0.4999699890613556"/>
      <name val="Neue Demos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CC00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/>
      <bottom style="thin">
        <color indexed="9"/>
      </bottom>
    </border>
    <border>
      <left/>
      <right style="medium"/>
      <top style="medium"/>
      <bottom style="thin">
        <color indexed="9"/>
      </bottom>
    </border>
    <border>
      <left/>
      <right style="medium"/>
      <top style="thin">
        <color indexed="9"/>
      </top>
      <bottom style="thin">
        <color indexed="9"/>
      </bottom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>
        <color indexed="9"/>
      </bottom>
    </border>
    <border>
      <left/>
      <right style="medium"/>
      <top/>
      <bottom style="thin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64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vertical="top" wrapText="1"/>
      <protection/>
    </xf>
    <xf numFmtId="0" fontId="2" fillId="0" borderId="11" xfId="0" applyFont="1" applyBorder="1" applyAlignment="1" applyProtection="1">
      <alignment vertical="top" wrapText="1"/>
      <protection/>
    </xf>
    <xf numFmtId="0" fontId="2" fillId="0" borderId="12" xfId="0" applyFont="1" applyBorder="1" applyAlignment="1" applyProtection="1">
      <alignment horizontal="right" vertical="top" wrapText="1"/>
      <protection/>
    </xf>
    <xf numFmtId="0" fontId="2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vertical="top" wrapText="1"/>
      <protection/>
    </xf>
    <xf numFmtId="0" fontId="3" fillId="0" borderId="14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71" fontId="2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/>
      <protection/>
    </xf>
    <xf numFmtId="0" fontId="7" fillId="0" borderId="15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2" fillId="0" borderId="0" xfId="0" applyFont="1" applyAlignment="1" applyProtection="1">
      <alignment horizontal="right" indent="1"/>
      <protection/>
    </xf>
    <xf numFmtId="168" fontId="3" fillId="33" borderId="24" xfId="0" applyNumberFormat="1" applyFont="1" applyFill="1" applyBorder="1" applyAlignment="1" applyProtection="1">
      <alignment horizontal="right" vertical="top" wrapText="1" indent="1"/>
      <protection locked="0"/>
    </xf>
    <xf numFmtId="170" fontId="3" fillId="33" borderId="25" xfId="0" applyNumberFormat="1" applyFont="1" applyFill="1" applyBorder="1" applyAlignment="1" applyProtection="1">
      <alignment horizontal="right" vertical="top" wrapText="1" indent="1"/>
      <protection locked="0"/>
    </xf>
    <xf numFmtId="0" fontId="3" fillId="33" borderId="26" xfId="0" applyFont="1" applyFill="1" applyBorder="1" applyAlignment="1" applyProtection="1">
      <alignment horizontal="right" vertical="top" wrapText="1" indent="1"/>
      <protection locked="0"/>
    </xf>
    <xf numFmtId="0" fontId="2" fillId="0" borderId="0" xfId="0" applyFont="1" applyFill="1" applyBorder="1" applyAlignment="1" applyProtection="1">
      <alignment horizontal="right" indent="1"/>
      <protection/>
    </xf>
    <xf numFmtId="0" fontId="3" fillId="0" borderId="18" xfId="0" applyFont="1" applyBorder="1" applyAlignment="1" applyProtection="1">
      <alignment horizontal="right" vertical="top" wrapText="1" indent="1"/>
      <protection/>
    </xf>
    <xf numFmtId="166" fontId="3" fillId="33" borderId="24" xfId="0" applyNumberFormat="1" applyFont="1" applyFill="1" applyBorder="1" applyAlignment="1" applyProtection="1">
      <alignment horizontal="right" vertical="top" wrapText="1" indent="1"/>
      <protection locked="0"/>
    </xf>
    <xf numFmtId="166" fontId="3" fillId="33" borderId="25" xfId="0" applyNumberFormat="1" applyFont="1" applyFill="1" applyBorder="1" applyAlignment="1" applyProtection="1">
      <alignment horizontal="right" vertical="top" wrapText="1" indent="1"/>
      <protection locked="0"/>
    </xf>
    <xf numFmtId="166" fontId="3" fillId="33" borderId="27" xfId="0" applyNumberFormat="1" applyFont="1" applyFill="1" applyBorder="1" applyAlignment="1" applyProtection="1">
      <alignment horizontal="right" vertical="top" wrapText="1" indent="1"/>
      <protection locked="0"/>
    </xf>
    <xf numFmtId="166" fontId="2" fillId="0" borderId="28" xfId="0" applyNumberFormat="1" applyFont="1" applyFill="1" applyBorder="1" applyAlignment="1" applyProtection="1">
      <alignment horizontal="right" vertical="top" wrapText="1" indent="1"/>
      <protection/>
    </xf>
    <xf numFmtId="167" fontId="3" fillId="0" borderId="29" xfId="0" applyNumberFormat="1" applyFont="1" applyFill="1" applyBorder="1" applyAlignment="1" applyProtection="1">
      <alignment horizontal="right" vertical="top" wrapText="1" indent="1"/>
      <protection/>
    </xf>
    <xf numFmtId="0" fontId="3" fillId="0" borderId="0" xfId="0" applyFont="1" applyBorder="1" applyAlignment="1" applyProtection="1">
      <alignment horizontal="right" vertical="top" wrapText="1" indent="1"/>
      <protection/>
    </xf>
    <xf numFmtId="0" fontId="2" fillId="0" borderId="0" xfId="0" applyFont="1" applyBorder="1" applyAlignment="1" applyProtection="1">
      <alignment horizontal="right" indent="1"/>
      <protection/>
    </xf>
    <xf numFmtId="0" fontId="3" fillId="0" borderId="30" xfId="0" applyFont="1" applyBorder="1" applyAlignment="1" applyProtection="1">
      <alignment horizontal="right" indent="1"/>
      <protection/>
    </xf>
    <xf numFmtId="168" fontId="3" fillId="33" borderId="31" xfId="0" applyNumberFormat="1" applyFont="1" applyFill="1" applyBorder="1" applyAlignment="1" applyProtection="1">
      <alignment horizontal="right" vertical="top" wrapText="1" indent="1"/>
      <protection locked="0"/>
    </xf>
    <xf numFmtId="168" fontId="3" fillId="33" borderId="25" xfId="0" applyNumberFormat="1" applyFont="1" applyFill="1" applyBorder="1" applyAlignment="1" applyProtection="1">
      <alignment horizontal="right" vertical="top" wrapText="1" indent="1"/>
      <protection locked="0"/>
    </xf>
    <xf numFmtId="168" fontId="3" fillId="33" borderId="32" xfId="0" applyNumberFormat="1" applyFont="1" applyFill="1" applyBorder="1" applyAlignment="1" applyProtection="1">
      <alignment horizontal="right" vertical="top" wrapText="1" indent="1"/>
      <protection locked="0"/>
    </xf>
    <xf numFmtId="167" fontId="3" fillId="0" borderId="26" xfId="0" applyNumberFormat="1" applyFont="1" applyFill="1" applyBorder="1" applyAlignment="1" applyProtection="1">
      <alignment horizontal="right" vertical="top" wrapText="1" indent="1"/>
      <protection/>
    </xf>
    <xf numFmtId="0" fontId="2" fillId="0" borderId="0" xfId="0" applyFont="1" applyFill="1" applyBorder="1" applyAlignment="1" applyProtection="1">
      <alignment horizontal="right" vertical="top" wrapText="1" indent="1"/>
      <protection/>
    </xf>
    <xf numFmtId="0" fontId="2" fillId="0" borderId="18" xfId="0" applyFont="1" applyFill="1" applyBorder="1" applyAlignment="1" applyProtection="1">
      <alignment horizontal="right" vertical="top" wrapText="1" indent="1"/>
      <protection/>
    </xf>
    <xf numFmtId="0" fontId="3" fillId="33" borderId="25" xfId="0" applyFont="1" applyFill="1" applyBorder="1" applyAlignment="1" applyProtection="1">
      <alignment horizontal="right" indent="1"/>
      <protection locked="0"/>
    </xf>
    <xf numFmtId="0" fontId="3" fillId="33" borderId="32" xfId="0" applyFont="1" applyFill="1" applyBorder="1" applyAlignment="1" applyProtection="1">
      <alignment horizontal="right" indent="1"/>
      <protection locked="0"/>
    </xf>
    <xf numFmtId="167" fontId="3" fillId="0" borderId="0" xfId="0" applyNumberFormat="1" applyFont="1" applyFill="1" applyBorder="1" applyAlignment="1" applyProtection="1">
      <alignment horizontal="right" vertical="top" wrapText="1" indent="1"/>
      <protection/>
    </xf>
    <xf numFmtId="167" fontId="3" fillId="33" borderId="24" xfId="0" applyNumberFormat="1" applyFont="1" applyFill="1" applyBorder="1" applyAlignment="1" applyProtection="1">
      <alignment horizontal="right" vertical="top" wrapText="1" indent="1"/>
      <protection locked="0"/>
    </xf>
    <xf numFmtId="167" fontId="3" fillId="33" borderId="25" xfId="0" applyNumberFormat="1" applyFont="1" applyFill="1" applyBorder="1" applyAlignment="1" applyProtection="1">
      <alignment horizontal="right" vertical="top" wrapText="1" indent="1"/>
      <protection locked="0"/>
    </xf>
    <xf numFmtId="167" fontId="3" fillId="33" borderId="26" xfId="0" applyNumberFormat="1" applyFont="1" applyFill="1" applyBorder="1" applyAlignment="1" applyProtection="1">
      <alignment horizontal="right" vertical="top" wrapText="1" indent="1"/>
      <protection locked="0"/>
    </xf>
    <xf numFmtId="167" fontId="2" fillId="0" borderId="33" xfId="0" applyNumberFormat="1" applyFont="1" applyFill="1" applyBorder="1" applyAlignment="1" applyProtection="1">
      <alignment horizontal="right" vertical="top" wrapText="1" indent="1"/>
      <protection/>
    </xf>
    <xf numFmtId="167" fontId="2" fillId="0" borderId="27" xfId="0" applyNumberFormat="1" applyFont="1" applyFill="1" applyBorder="1" applyAlignment="1" applyProtection="1">
      <alignment horizontal="right" vertical="top" wrapText="1" indent="1"/>
      <protection/>
    </xf>
    <xf numFmtId="169" fontId="2" fillId="0" borderId="27" xfId="0" applyNumberFormat="1" applyFont="1" applyFill="1" applyBorder="1" applyAlignment="1" applyProtection="1">
      <alignment horizontal="right" vertical="top" wrapText="1" indent="1"/>
      <protection/>
    </xf>
    <xf numFmtId="0" fontId="3" fillId="0" borderId="0" xfId="0" applyFont="1" applyFill="1" applyBorder="1" applyAlignment="1" applyProtection="1">
      <alignment horizontal="right" indent="1"/>
      <protection/>
    </xf>
    <xf numFmtId="167" fontId="3" fillId="0" borderId="34" xfId="0" applyNumberFormat="1" applyFont="1" applyFill="1" applyBorder="1" applyAlignment="1" applyProtection="1">
      <alignment horizontal="right" vertical="top" wrapText="1" indent="1"/>
      <protection/>
    </xf>
    <xf numFmtId="0" fontId="2" fillId="0" borderId="0" xfId="0" applyFont="1" applyFill="1" applyAlignment="1" applyProtection="1">
      <alignment horizontal="right" indent="1"/>
      <protection/>
    </xf>
    <xf numFmtId="167" fontId="3" fillId="0" borderId="29" xfId="0" applyNumberFormat="1" applyFont="1" applyFill="1" applyBorder="1" applyAlignment="1" applyProtection="1">
      <alignment horizontal="right" indent="1"/>
      <protection/>
    </xf>
    <xf numFmtId="172" fontId="3" fillId="0" borderId="34" xfId="0" applyNumberFormat="1" applyFont="1" applyBorder="1" applyAlignment="1" applyProtection="1">
      <alignment horizontal="right" indent="1"/>
      <protection/>
    </xf>
    <xf numFmtId="172" fontId="2" fillId="0" borderId="0" xfId="0" applyNumberFormat="1" applyFont="1" applyAlignment="1" applyProtection="1">
      <alignment horizontal="right" indent="1"/>
      <protection/>
    </xf>
    <xf numFmtId="0" fontId="3" fillId="0" borderId="14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4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34" borderId="1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167" fontId="3" fillId="35" borderId="29" xfId="0" applyNumberFormat="1" applyFont="1" applyFill="1" applyBorder="1" applyAlignment="1" applyProtection="1">
      <alignment horizontal="right" vertical="top" wrapText="1" indent="1"/>
      <protection/>
    </xf>
    <xf numFmtId="167" fontId="2" fillId="34" borderId="0" xfId="0" applyNumberFormat="1" applyFont="1" applyFill="1" applyBorder="1" applyAlignment="1" applyProtection="1">
      <alignment/>
      <protection/>
    </xf>
    <xf numFmtId="167" fontId="2" fillId="34" borderId="25" xfId="0" applyNumberFormat="1" applyFont="1" applyFill="1" applyBorder="1" applyAlignment="1" applyProtection="1">
      <alignment horizontal="right" vertical="top" wrapText="1" indent="1"/>
      <protection/>
    </xf>
    <xf numFmtId="49" fontId="11" fillId="0" borderId="0" xfId="0" applyNumberFormat="1" applyFont="1" applyFill="1" applyBorder="1" applyAlignment="1" applyProtection="1">
      <alignment horizontal="left" vertical="top"/>
      <protection/>
    </xf>
    <xf numFmtId="0" fontId="53" fillId="0" borderId="0" xfId="0" applyFont="1" applyAlignment="1">
      <alignment vertical="top" wrapText="1"/>
    </xf>
    <xf numFmtId="0" fontId="53" fillId="0" borderId="0" xfId="0" applyFont="1" applyAlignment="1">
      <alignment horizontal="center" vertical="top"/>
    </xf>
    <xf numFmtId="0" fontId="53" fillId="0" borderId="0" xfId="0" applyFont="1" applyAlignment="1">
      <alignment horizontal="right" vertical="top"/>
    </xf>
    <xf numFmtId="0" fontId="53" fillId="0" borderId="0" xfId="0" applyFont="1" applyAlignment="1">
      <alignment vertical="top"/>
    </xf>
    <xf numFmtId="49" fontId="12" fillId="0" borderId="0" xfId="0" applyNumberFormat="1" applyFont="1" applyFill="1" applyBorder="1" applyAlignment="1" applyProtection="1">
      <alignment horizontal="left" vertical="top"/>
      <protection/>
    </xf>
    <xf numFmtId="0" fontId="54" fillId="0" borderId="0" xfId="0" applyFont="1" applyAlignment="1">
      <alignment vertical="top" wrapText="1"/>
    </xf>
    <xf numFmtId="0" fontId="53" fillId="36" borderId="0" xfId="0" applyFont="1" applyFill="1" applyAlignment="1">
      <alignment vertical="top" wrapText="1"/>
    </xf>
    <xf numFmtId="49" fontId="13" fillId="0" borderId="36" xfId="0" applyNumberFormat="1" applyFont="1" applyFill="1" applyBorder="1" applyAlignment="1" applyProtection="1">
      <alignment horizontal="left" vertical="top"/>
      <protection/>
    </xf>
    <xf numFmtId="0" fontId="55" fillId="0" borderId="37" xfId="0" applyFont="1" applyBorder="1" applyAlignment="1">
      <alignment vertical="top" wrapText="1"/>
    </xf>
    <xf numFmtId="0" fontId="55" fillId="0" borderId="37" xfId="0" applyFont="1" applyBorder="1" applyAlignment="1">
      <alignment horizontal="center" vertical="top" wrapText="1"/>
    </xf>
    <xf numFmtId="0" fontId="55" fillId="0" borderId="37" xfId="0" applyFont="1" applyBorder="1" applyAlignment="1">
      <alignment horizontal="right" vertical="top" wrapText="1"/>
    </xf>
    <xf numFmtId="2" fontId="55" fillId="0" borderId="38" xfId="0" applyNumberFormat="1" applyFont="1" applyBorder="1" applyAlignment="1">
      <alignment horizontal="right" vertical="top" wrapText="1"/>
    </xf>
    <xf numFmtId="9" fontId="55" fillId="0" borderId="0" xfId="0" applyNumberFormat="1" applyFont="1" applyAlignment="1">
      <alignment horizontal="right" vertical="top"/>
    </xf>
    <xf numFmtId="0" fontId="55" fillId="0" borderId="0" xfId="0" applyFont="1" applyAlignment="1">
      <alignment vertical="top"/>
    </xf>
    <xf numFmtId="49" fontId="13" fillId="0" borderId="39" xfId="0" applyNumberFormat="1" applyFont="1" applyFill="1" applyBorder="1" applyAlignment="1" applyProtection="1">
      <alignment horizontal="left" vertical="top"/>
      <protection/>
    </xf>
    <xf numFmtId="0" fontId="55" fillId="0" borderId="35" xfId="0" applyFont="1" applyBorder="1" applyAlignment="1">
      <alignment vertical="top" wrapText="1"/>
    </xf>
    <xf numFmtId="0" fontId="55" fillId="0" borderId="35" xfId="0" applyFont="1" applyBorder="1" applyAlignment="1">
      <alignment horizontal="center" vertical="top" wrapText="1"/>
    </xf>
    <xf numFmtId="173" fontId="55" fillId="0" borderId="35" xfId="0" applyNumberFormat="1" applyFont="1" applyBorder="1" applyAlignment="1">
      <alignment horizontal="right" vertical="top" wrapText="1"/>
    </xf>
    <xf numFmtId="0" fontId="55" fillId="0" borderId="35" xfId="0" applyFont="1" applyBorder="1" applyAlignment="1">
      <alignment horizontal="right" vertical="top" wrapText="1"/>
    </xf>
    <xf numFmtId="2" fontId="55" fillId="36" borderId="40" xfId="0" applyNumberFormat="1" applyFont="1" applyFill="1" applyBorder="1" applyAlignment="1">
      <alignment vertical="top"/>
    </xf>
    <xf numFmtId="49" fontId="53" fillId="0" borderId="41" xfId="0" applyNumberFormat="1" applyFont="1" applyBorder="1" applyAlignment="1">
      <alignment vertical="top"/>
    </xf>
    <xf numFmtId="0" fontId="53" fillId="0" borderId="0" xfId="0" applyFont="1" applyBorder="1" applyAlignment="1">
      <alignment vertical="top" wrapText="1"/>
    </xf>
    <xf numFmtId="0" fontId="53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horizontal="right" vertical="top"/>
    </xf>
    <xf numFmtId="2" fontId="0" fillId="36" borderId="42" xfId="0" applyNumberFormat="1" applyFill="1" applyBorder="1" applyAlignment="1">
      <alignment vertical="top"/>
    </xf>
    <xf numFmtId="49" fontId="53" fillId="0" borderId="43" xfId="0" applyNumberFormat="1" applyFont="1" applyBorder="1" applyAlignment="1">
      <alignment vertical="top"/>
    </xf>
    <xf numFmtId="0" fontId="53" fillId="0" borderId="22" xfId="0" applyFont="1" applyBorder="1" applyAlignment="1">
      <alignment vertical="top" wrapText="1"/>
    </xf>
    <xf numFmtId="0" fontId="53" fillId="0" borderId="22" xfId="0" applyFont="1" applyBorder="1" applyAlignment="1">
      <alignment horizontal="right" vertical="top"/>
    </xf>
    <xf numFmtId="2" fontId="0" fillId="36" borderId="44" xfId="0" applyNumberFormat="1" applyFill="1" applyBorder="1" applyAlignment="1">
      <alignment vertical="top"/>
    </xf>
    <xf numFmtId="49" fontId="53" fillId="0" borderId="0" xfId="0" applyNumberFormat="1" applyFont="1" applyAlignment="1">
      <alignment vertical="top"/>
    </xf>
    <xf numFmtId="0" fontId="55" fillId="0" borderId="0" xfId="0" applyFont="1" applyAlignment="1">
      <alignment vertical="top" wrapText="1"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 horizontal="left" vertical="top"/>
      <protection/>
    </xf>
    <xf numFmtId="1" fontId="9" fillId="0" borderId="34" xfId="52" applyNumberFormat="1" applyFont="1" applyBorder="1" applyAlignment="1" applyProtection="1">
      <alignment horizontal="right" indent="1"/>
      <protection/>
    </xf>
    <xf numFmtId="49" fontId="53" fillId="0" borderId="0" xfId="0" applyNumberFormat="1" applyFont="1" applyAlignment="1">
      <alignment vertical="top" wrapText="1"/>
    </xf>
    <xf numFmtId="0" fontId="8" fillId="33" borderId="34" xfId="0" applyFont="1" applyFill="1" applyBorder="1" applyAlignment="1" applyProtection="1">
      <alignment horizontal="center"/>
      <protection locked="0"/>
    </xf>
    <xf numFmtId="167" fontId="2" fillId="0" borderId="14" xfId="0" applyNumberFormat="1" applyFont="1" applyFill="1" applyBorder="1" applyAlignment="1" applyProtection="1">
      <alignment/>
      <protection/>
    </xf>
    <xf numFmtId="49" fontId="56" fillId="0" borderId="41" xfId="0" applyNumberFormat="1" applyFont="1" applyBorder="1" applyAlignment="1">
      <alignment vertical="top"/>
    </xf>
    <xf numFmtId="0" fontId="56" fillId="0" borderId="0" xfId="0" applyFont="1" applyBorder="1" applyAlignment="1">
      <alignment vertical="top" wrapText="1"/>
    </xf>
    <xf numFmtId="0" fontId="56" fillId="0" borderId="0" xfId="0" applyFont="1" applyBorder="1" applyAlignment="1">
      <alignment horizontal="center" vertical="top"/>
    </xf>
    <xf numFmtId="0" fontId="53" fillId="37" borderId="0" xfId="0" applyFont="1" applyFill="1" applyAlignment="1">
      <alignment vertical="top" wrapText="1"/>
    </xf>
    <xf numFmtId="0" fontId="53" fillId="37" borderId="0" xfId="0" applyFont="1" applyFill="1" applyBorder="1" applyAlignment="1" applyProtection="1">
      <alignment horizontal="center" vertical="top"/>
      <protection locked="0"/>
    </xf>
    <xf numFmtId="0" fontId="53" fillId="37" borderId="22" xfId="0" applyFont="1" applyFill="1" applyBorder="1" applyAlignment="1" applyProtection="1">
      <alignment horizontal="center" vertical="top"/>
      <protection locked="0"/>
    </xf>
    <xf numFmtId="14" fontId="55" fillId="37" borderId="0" xfId="0" applyNumberFormat="1" applyFont="1" applyFill="1" applyBorder="1" applyAlignment="1" applyProtection="1">
      <alignment vertical="top" wrapText="1"/>
      <protection locked="0"/>
    </xf>
    <xf numFmtId="173" fontId="55" fillId="0" borderId="0" xfId="0" applyNumberFormat="1" applyFont="1" applyFill="1" applyBorder="1" applyAlignment="1" applyProtection="1">
      <alignment horizontal="right" vertical="top"/>
      <protection locked="0"/>
    </xf>
    <xf numFmtId="0" fontId="55" fillId="37" borderId="0" xfId="0" applyFont="1" applyFill="1" applyBorder="1" applyAlignment="1" applyProtection="1">
      <alignment horizontal="right" vertical="top"/>
      <protection locked="0"/>
    </xf>
    <xf numFmtId="0" fontId="55" fillId="0" borderId="0" xfId="0" applyFont="1" applyFill="1" applyBorder="1" applyAlignment="1" applyProtection="1">
      <alignment horizontal="right" vertical="top"/>
      <protection locked="0"/>
    </xf>
    <xf numFmtId="0" fontId="55" fillId="37" borderId="22" xfId="0" applyFont="1" applyFill="1" applyBorder="1" applyAlignment="1" applyProtection="1">
      <alignment horizontal="right" vertical="top"/>
      <protection locked="0"/>
    </xf>
    <xf numFmtId="0" fontId="55" fillId="0" borderId="0" xfId="0" applyFont="1" applyAlignment="1" applyProtection="1">
      <alignment vertical="top" wrapText="1"/>
      <protection/>
    </xf>
    <xf numFmtId="0" fontId="3" fillId="0" borderId="13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2" fillId="0" borderId="45" xfId="0" applyFont="1" applyBorder="1" applyAlignment="1" applyProtection="1">
      <alignment vertical="top" wrapText="1"/>
      <protection/>
    </xf>
    <xf numFmtId="0" fontId="2" fillId="0" borderId="35" xfId="0" applyFont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GridLines="0" zoomScale="115" zoomScaleNormal="115" zoomScaleSheetLayoutView="85" zoomScalePageLayoutView="0" workbookViewId="0" topLeftCell="B1">
      <selection activeCell="E5" sqref="E5"/>
    </sheetView>
  </sheetViews>
  <sheetFormatPr defaultColWidth="11.421875" defaultRowHeight="12.75"/>
  <cols>
    <col min="1" max="1" width="3.140625" style="10" customWidth="1"/>
    <col min="2" max="2" width="37.7109375" style="10" customWidth="1"/>
    <col min="3" max="3" width="43.8515625" style="10" customWidth="1"/>
    <col min="4" max="4" width="9.57421875" style="10" customWidth="1"/>
    <col min="5" max="5" width="16.7109375" style="10" customWidth="1"/>
    <col min="6" max="6" width="11.421875" style="10" customWidth="1"/>
    <col min="7" max="7" width="13.00390625" style="10" bestFit="1" customWidth="1"/>
    <col min="8" max="16384" width="11.421875" style="10" customWidth="1"/>
  </cols>
  <sheetData>
    <row r="1" ht="15">
      <c r="A1" s="93" t="s">
        <v>72</v>
      </c>
    </row>
    <row r="2" ht="15">
      <c r="A2" s="93" t="s">
        <v>104</v>
      </c>
    </row>
    <row r="3" ht="15">
      <c r="A3" s="93" t="s">
        <v>106</v>
      </c>
    </row>
    <row r="4" ht="13.5" thickBot="1">
      <c r="A4" s="127" t="s">
        <v>105</v>
      </c>
    </row>
    <row r="5" spans="2:15" ht="18" customHeight="1" thickBot="1">
      <c r="B5" s="35" t="s">
        <v>47</v>
      </c>
      <c r="C5" s="36"/>
      <c r="D5" s="36"/>
      <c r="E5" s="130" t="s">
        <v>107</v>
      </c>
      <c r="O5" s="45"/>
    </row>
    <row r="7" spans="2:5" ht="13.5" thickBot="1">
      <c r="B7" s="9" t="s">
        <v>34</v>
      </c>
      <c r="E7" s="46"/>
    </row>
    <row r="8" spans="2:7" ht="12.75">
      <c r="B8" s="11" t="s">
        <v>15</v>
      </c>
      <c r="C8" s="12"/>
      <c r="D8" s="12"/>
      <c r="E8" s="47">
        <v>1200</v>
      </c>
      <c r="G8" s="32"/>
    </row>
    <row r="9" spans="2:8" ht="12.75">
      <c r="B9" s="13" t="s">
        <v>32</v>
      </c>
      <c r="C9" s="14"/>
      <c r="D9" s="14"/>
      <c r="E9" s="48">
        <v>500</v>
      </c>
      <c r="H9" s="10" t="s">
        <v>12</v>
      </c>
    </row>
    <row r="10" spans="2:6" ht="13.5" thickBot="1">
      <c r="B10" s="23" t="s">
        <v>14</v>
      </c>
      <c r="C10" s="24"/>
      <c r="D10" s="24"/>
      <c r="E10" s="49">
        <v>40</v>
      </c>
      <c r="F10" s="10" t="s">
        <v>12</v>
      </c>
    </row>
    <row r="11" spans="1:5" ht="12.75">
      <c r="A11" s="9"/>
      <c r="C11" s="14"/>
      <c r="D11" s="14"/>
      <c r="E11" s="50"/>
    </row>
    <row r="12" spans="1:5" ht="15" thickBot="1">
      <c r="A12" s="3"/>
      <c r="B12" s="3" t="s">
        <v>11</v>
      </c>
      <c r="C12" s="2" t="s">
        <v>0</v>
      </c>
      <c r="D12" s="2"/>
      <c r="E12" s="51" t="s">
        <v>1</v>
      </c>
    </row>
    <row r="13" spans="1:5" ht="12.75">
      <c r="A13" s="29"/>
      <c r="B13" s="5" t="s">
        <v>2</v>
      </c>
      <c r="C13" s="6" t="s">
        <v>3</v>
      </c>
      <c r="D13" s="6"/>
      <c r="E13" s="52">
        <v>0.15</v>
      </c>
    </row>
    <row r="14" spans="1:5" ht="12.75">
      <c r="A14" s="29"/>
      <c r="B14" s="4" t="s">
        <v>4</v>
      </c>
      <c r="C14" s="1" t="s">
        <v>5</v>
      </c>
      <c r="D14" s="1"/>
      <c r="E14" s="53">
        <v>3</v>
      </c>
    </row>
    <row r="15" spans="1:5" ht="12.75">
      <c r="A15" s="29"/>
      <c r="B15" s="4" t="s">
        <v>6</v>
      </c>
      <c r="C15" s="1" t="s">
        <v>5</v>
      </c>
      <c r="D15" s="1"/>
      <c r="E15" s="53">
        <v>6</v>
      </c>
    </row>
    <row r="16" spans="1:9" ht="12.75">
      <c r="A16" s="29"/>
      <c r="B16" s="4" t="s">
        <v>7</v>
      </c>
      <c r="C16" s="1" t="s">
        <v>5</v>
      </c>
      <c r="D16" s="1"/>
      <c r="E16" s="53">
        <v>1</v>
      </c>
      <c r="H16" s="150"/>
      <c r="I16" s="151"/>
    </row>
    <row r="17" spans="1:5" ht="12.75">
      <c r="A17" s="29"/>
      <c r="B17" s="4" t="s">
        <v>16</v>
      </c>
      <c r="C17" s="1" t="s">
        <v>8</v>
      </c>
      <c r="D17" s="1"/>
      <c r="E17" s="53">
        <v>0</v>
      </c>
    </row>
    <row r="18" spans="1:7" ht="12.75">
      <c r="A18" s="29"/>
      <c r="B18" s="4" t="s">
        <v>9</v>
      </c>
      <c r="C18" s="1" t="s">
        <v>10</v>
      </c>
      <c r="D18" s="1"/>
      <c r="E18" s="54">
        <v>0.25</v>
      </c>
      <c r="G18" s="10" t="s">
        <v>63</v>
      </c>
    </row>
    <row r="19" spans="1:5" ht="12.75">
      <c r="A19" s="29"/>
      <c r="B19" s="154" t="s">
        <v>64</v>
      </c>
      <c r="C19" s="155"/>
      <c r="D19" s="82"/>
      <c r="E19" s="55">
        <f>E13*45+E14+E15+E16+30*E17+20*E18</f>
        <v>21.75</v>
      </c>
    </row>
    <row r="20" spans="1:7" ht="13.5" thickBot="1">
      <c r="A20" s="29"/>
      <c r="B20" s="144" t="s">
        <v>27</v>
      </c>
      <c r="C20" s="145"/>
      <c r="D20" s="86"/>
      <c r="E20" s="56">
        <f>0.21*E19*E10</f>
        <v>182.7</v>
      </c>
      <c r="G20" s="33"/>
    </row>
    <row r="21" spans="1:5" ht="12.75">
      <c r="A21" s="29"/>
      <c r="B21" s="151" t="s">
        <v>53</v>
      </c>
      <c r="C21" s="151"/>
      <c r="D21" s="87"/>
      <c r="E21" s="57" t="s">
        <v>12</v>
      </c>
    </row>
    <row r="22" spans="2:5" ht="12.75">
      <c r="B22" s="14"/>
      <c r="C22" s="14"/>
      <c r="D22" s="14"/>
      <c r="E22" s="46"/>
    </row>
    <row r="23" spans="2:5" ht="13.5" thickBot="1">
      <c r="B23" s="3" t="s">
        <v>13</v>
      </c>
      <c r="C23" s="14"/>
      <c r="D23" s="14"/>
      <c r="E23" s="58"/>
    </row>
    <row r="24" spans="2:5" ht="12.75">
      <c r="B24" s="25" t="s">
        <v>20</v>
      </c>
      <c r="C24" s="39" t="s">
        <v>26</v>
      </c>
      <c r="D24" s="39"/>
      <c r="E24" s="59" t="s">
        <v>28</v>
      </c>
    </row>
    <row r="25" spans="2:5" ht="12.75">
      <c r="B25" s="26" t="s">
        <v>102</v>
      </c>
      <c r="C25" s="125">
        <v>100</v>
      </c>
      <c r="D25" s="15"/>
      <c r="E25" s="60">
        <v>750</v>
      </c>
    </row>
    <row r="26" spans="2:5" ht="12.75">
      <c r="B26" s="26" t="s">
        <v>19</v>
      </c>
      <c r="C26" s="15">
        <v>250</v>
      </c>
      <c r="D26" s="15"/>
      <c r="E26" s="61">
        <v>80</v>
      </c>
    </row>
    <row r="27" spans="2:5" ht="12.75">
      <c r="B27" s="26" t="s">
        <v>21</v>
      </c>
      <c r="C27" s="15">
        <v>250</v>
      </c>
      <c r="D27" s="15"/>
      <c r="E27" s="61">
        <v>50</v>
      </c>
    </row>
    <row r="28" spans="2:5" ht="12.75">
      <c r="B28" s="26" t="s">
        <v>22</v>
      </c>
      <c r="C28" s="15">
        <v>150</v>
      </c>
      <c r="D28" s="15"/>
      <c r="E28" s="61">
        <v>200</v>
      </c>
    </row>
    <row r="29" spans="2:5" ht="12.75">
      <c r="B29" s="26" t="s">
        <v>23</v>
      </c>
      <c r="C29" s="15">
        <v>100</v>
      </c>
      <c r="D29" s="15"/>
      <c r="E29" s="61">
        <v>100</v>
      </c>
    </row>
    <row r="30" spans="2:5" ht="12.75">
      <c r="B30" s="26" t="s">
        <v>24</v>
      </c>
      <c r="C30" s="15">
        <v>12</v>
      </c>
      <c r="D30" s="126"/>
      <c r="E30" s="62">
        <v>20</v>
      </c>
    </row>
    <row r="31" spans="2:5" ht="13.5" thickBot="1">
      <c r="B31" s="27" t="s">
        <v>25</v>
      </c>
      <c r="C31" s="17"/>
      <c r="D31" s="24"/>
      <c r="E31" s="63">
        <f>0.000125*(E25*C25+E26*$C26+E27*$C27+E28*$C28+E29*$C29+E30*$C30)</f>
        <v>18.4675</v>
      </c>
    </row>
    <row r="32" spans="1:5" ht="12.75">
      <c r="A32" s="14"/>
      <c r="B32" s="28" t="s">
        <v>65</v>
      </c>
      <c r="E32" s="46"/>
    </row>
    <row r="33" spans="2:5" ht="12.75">
      <c r="B33" s="14"/>
      <c r="C33" s="14"/>
      <c r="D33" s="14"/>
      <c r="E33" s="64"/>
    </row>
    <row r="34" spans="1:5" ht="13.5" thickBot="1">
      <c r="A34" s="14"/>
      <c r="B34" s="18" t="s">
        <v>33</v>
      </c>
      <c r="C34" s="14"/>
      <c r="D34" s="14"/>
      <c r="E34" s="65"/>
    </row>
    <row r="35" spans="2:5" ht="12.75">
      <c r="B35" s="44" t="s">
        <v>56</v>
      </c>
      <c r="C35" s="21"/>
      <c r="D35" s="21"/>
      <c r="E35" s="47">
        <v>400</v>
      </c>
    </row>
    <row r="36" spans="2:5" ht="12.75">
      <c r="B36" s="13" t="s">
        <v>55</v>
      </c>
      <c r="C36" s="22"/>
      <c r="D36" s="22"/>
      <c r="E36" s="66">
        <v>0.5</v>
      </c>
    </row>
    <row r="37" spans="2:5" ht="12.75">
      <c r="B37" s="26" t="s">
        <v>57</v>
      </c>
      <c r="C37" s="22"/>
      <c r="D37" s="22"/>
      <c r="E37" s="61"/>
    </row>
    <row r="38" spans="2:5" ht="12.75">
      <c r="B38" s="13" t="s">
        <v>58</v>
      </c>
      <c r="C38" s="22"/>
      <c r="D38" s="22"/>
      <c r="E38" s="66"/>
    </row>
    <row r="39" spans="2:5" ht="12.75">
      <c r="B39" s="26" t="s">
        <v>59</v>
      </c>
      <c r="C39" s="14"/>
      <c r="D39" s="14"/>
      <c r="E39" s="61"/>
    </row>
    <row r="40" spans="2:5" ht="12.75">
      <c r="B40" s="13" t="s">
        <v>60</v>
      </c>
      <c r="C40" s="14"/>
      <c r="D40" s="14"/>
      <c r="E40" s="66"/>
    </row>
    <row r="41" spans="2:5" ht="12.75">
      <c r="B41" s="26" t="s">
        <v>61</v>
      </c>
      <c r="C41" s="14"/>
      <c r="D41" s="14"/>
      <c r="E41" s="61"/>
    </row>
    <row r="42" spans="2:5" ht="12.75">
      <c r="B42" s="31" t="s">
        <v>62</v>
      </c>
      <c r="C42" s="40"/>
      <c r="D42" s="40"/>
      <c r="E42" s="67"/>
    </row>
    <row r="43" spans="2:5" ht="13.5" thickBot="1">
      <c r="B43" s="37" t="s">
        <v>48</v>
      </c>
      <c r="C43" s="38"/>
      <c r="D43" s="38"/>
      <c r="E43" s="90">
        <f>0.001*E9*(E36*E35+E38*E37+E40*E39+E42*E41)</f>
        <v>100</v>
      </c>
    </row>
    <row r="44" spans="2:5" ht="12.75">
      <c r="B44" s="18"/>
      <c r="C44" s="14"/>
      <c r="D44" s="14"/>
      <c r="E44" s="68"/>
    </row>
    <row r="45" spans="2:5" ht="13.5" thickBot="1">
      <c r="B45" s="18" t="s">
        <v>35</v>
      </c>
      <c r="C45" s="14"/>
      <c r="D45" s="14"/>
      <c r="E45" s="68"/>
    </row>
    <row r="46" spans="2:5" ht="12.75">
      <c r="B46" s="11" t="s">
        <v>36</v>
      </c>
      <c r="C46" s="12"/>
      <c r="D46" s="12"/>
      <c r="E46" s="69">
        <v>100</v>
      </c>
    </row>
    <row r="47" spans="2:5" ht="12.75">
      <c r="B47" s="156" t="s">
        <v>66</v>
      </c>
      <c r="C47" s="149"/>
      <c r="D47" s="8"/>
      <c r="E47" s="70">
        <v>0</v>
      </c>
    </row>
    <row r="48" spans="2:5" ht="12.75">
      <c r="B48" s="84" t="s">
        <v>67</v>
      </c>
      <c r="C48" s="8"/>
      <c r="D48" s="8"/>
      <c r="E48" s="70">
        <v>0</v>
      </c>
    </row>
    <row r="49" spans="2:5" ht="12.75">
      <c r="B49" s="84" t="s">
        <v>70</v>
      </c>
      <c r="C49" s="8"/>
      <c r="D49" s="8"/>
      <c r="E49" s="70">
        <v>0</v>
      </c>
    </row>
    <row r="50" spans="2:5" ht="12.75">
      <c r="B50" s="88" t="s">
        <v>68</v>
      </c>
      <c r="C50" s="89"/>
      <c r="D50" s="91">
        <f>E43</f>
        <v>100</v>
      </c>
      <c r="E50" s="92">
        <f>SUM(E46:E49)</f>
        <v>100</v>
      </c>
    </row>
    <row r="51" spans="2:5" ht="12.75">
      <c r="B51" s="146" t="s">
        <v>17</v>
      </c>
      <c r="C51" s="147"/>
      <c r="D51" s="83"/>
      <c r="E51" s="70">
        <v>0</v>
      </c>
    </row>
    <row r="52" spans="2:5" ht="13.5" thickBot="1">
      <c r="B52" s="157" t="s">
        <v>18</v>
      </c>
      <c r="C52" s="158"/>
      <c r="D52" s="85"/>
      <c r="E52" s="71">
        <v>0</v>
      </c>
    </row>
    <row r="53" spans="2:5" ht="12.75">
      <c r="B53" s="7"/>
      <c r="C53" s="8"/>
      <c r="D53" s="8"/>
      <c r="E53" s="68"/>
    </row>
    <row r="54" spans="2:5" ht="13.5" thickBot="1">
      <c r="B54" s="9" t="s">
        <v>45</v>
      </c>
      <c r="E54" s="46"/>
    </row>
    <row r="55" spans="2:5" ht="12.75">
      <c r="B55" s="11" t="s">
        <v>46</v>
      </c>
      <c r="C55" s="12"/>
      <c r="D55" s="12"/>
      <c r="E55" s="72">
        <f>E20</f>
        <v>182.7</v>
      </c>
    </row>
    <row r="56" spans="2:5" ht="12.75">
      <c r="B56" s="13" t="s">
        <v>52</v>
      </c>
      <c r="C56" s="14"/>
      <c r="D56" s="14"/>
      <c r="E56" s="73">
        <f>E31</f>
        <v>18.4675</v>
      </c>
    </row>
    <row r="57" spans="1:5" ht="12.75">
      <c r="A57" s="14"/>
      <c r="B57" s="13" t="s">
        <v>37</v>
      </c>
      <c r="C57" s="15"/>
      <c r="D57" s="15"/>
      <c r="E57" s="74">
        <f>E47</f>
        <v>0</v>
      </c>
    </row>
    <row r="58" spans="1:5" ht="12.75">
      <c r="A58" s="14"/>
      <c r="B58" s="146" t="s">
        <v>17</v>
      </c>
      <c r="C58" s="147"/>
      <c r="D58" s="83"/>
      <c r="E58" s="74">
        <f>E51</f>
        <v>0</v>
      </c>
    </row>
    <row r="59" spans="1:5" ht="13.5" thickBot="1">
      <c r="A59" s="14"/>
      <c r="B59" s="16" t="s">
        <v>29</v>
      </c>
      <c r="C59" s="17" t="s">
        <v>69</v>
      </c>
      <c r="D59" s="131">
        <f>0.21*(E13*45+30*E17+20*E18)*E10</f>
        <v>98.69999999999999</v>
      </c>
      <c r="E59" s="56">
        <f>E55+E56-E57-E58</f>
        <v>201.1675</v>
      </c>
    </row>
    <row r="60" spans="1:5" ht="12.75">
      <c r="A60" s="14"/>
      <c r="B60" s="18"/>
      <c r="C60" s="14"/>
      <c r="D60" s="14"/>
      <c r="E60" s="68"/>
    </row>
    <row r="61" spans="1:5" ht="13.5" thickBot="1">
      <c r="A61" s="14"/>
      <c r="B61" s="18" t="s">
        <v>44</v>
      </c>
      <c r="C61" s="14"/>
      <c r="D61" s="14"/>
      <c r="E61" s="75"/>
    </row>
    <row r="62" spans="2:5" ht="12.75">
      <c r="B62" s="11" t="s">
        <v>43</v>
      </c>
      <c r="C62" s="12"/>
      <c r="D62" s="12"/>
      <c r="E62" s="72">
        <f>E20</f>
        <v>182.7</v>
      </c>
    </row>
    <row r="63" spans="2:5" ht="12.75">
      <c r="B63" s="13" t="s">
        <v>51</v>
      </c>
      <c r="C63" s="14"/>
      <c r="D63" s="14"/>
      <c r="E63" s="73">
        <f>E31</f>
        <v>18.4675</v>
      </c>
    </row>
    <row r="64" spans="2:5" ht="12.75">
      <c r="B64" s="13" t="s">
        <v>71</v>
      </c>
      <c r="C64" s="14"/>
      <c r="D64" s="14"/>
      <c r="E64" s="73">
        <f>E49</f>
        <v>0</v>
      </c>
    </row>
    <row r="65" spans="2:5" ht="12.75">
      <c r="B65" s="146" t="s">
        <v>17</v>
      </c>
      <c r="C65" s="147"/>
      <c r="D65" s="83"/>
      <c r="E65" s="74">
        <f>E51</f>
        <v>0</v>
      </c>
    </row>
    <row r="66" spans="2:5" ht="12.75">
      <c r="B66" s="148" t="s">
        <v>18</v>
      </c>
      <c r="C66" s="149"/>
      <c r="D66" s="8"/>
      <c r="E66" s="74">
        <f>E52</f>
        <v>0</v>
      </c>
    </row>
    <row r="67" spans="2:5" ht="13.5" thickBot="1">
      <c r="B67" s="152" t="s">
        <v>30</v>
      </c>
      <c r="C67" s="153"/>
      <c r="D67" s="81"/>
      <c r="E67" s="56">
        <f>E62+E63+E64*0.5-E65-E66</f>
        <v>201.1675</v>
      </c>
    </row>
    <row r="68" ht="13.5" thickBot="1">
      <c r="E68" s="46"/>
    </row>
    <row r="69" spans="2:5" ht="13.5" thickBot="1">
      <c r="B69" s="19" t="s">
        <v>31</v>
      </c>
      <c r="C69" s="20"/>
      <c r="D69" s="20"/>
      <c r="E69" s="76">
        <f>E59+E67</f>
        <v>402.335</v>
      </c>
    </row>
    <row r="70" ht="12.75">
      <c r="E70" s="77"/>
    </row>
    <row r="71" spans="2:5" ht="13.5" thickBot="1">
      <c r="B71" s="9" t="s">
        <v>39</v>
      </c>
      <c r="E71" s="77"/>
    </row>
    <row r="72" spans="2:5" ht="12.75">
      <c r="B72" s="11" t="s">
        <v>41</v>
      </c>
      <c r="C72" s="21"/>
      <c r="D72" s="21"/>
      <c r="E72" s="72">
        <f>IF(E17=0,E10*6.8775,E10*8.4525)</f>
        <v>275.1</v>
      </c>
    </row>
    <row r="73" spans="2:5" ht="12.75">
      <c r="B73" s="13" t="s">
        <v>42</v>
      </c>
      <c r="C73" s="22"/>
      <c r="D73" s="22"/>
      <c r="E73" s="73">
        <f>E72</f>
        <v>275.1</v>
      </c>
    </row>
    <row r="74" spans="2:5" ht="15" customHeight="1">
      <c r="B74" s="13"/>
      <c r="C74" s="22"/>
      <c r="D74" s="22"/>
      <c r="E74" s="73" t="str">
        <f>IF(E17=0,"(k. Dusch)","(Dusch vorh.)")</f>
        <v>(k. Dusch)</v>
      </c>
    </row>
    <row r="75" spans="2:5" ht="12.75">
      <c r="B75" s="13" t="s">
        <v>49</v>
      </c>
      <c r="C75" s="14"/>
      <c r="D75" s="14"/>
      <c r="E75" s="73">
        <f>E8*350/24000</f>
        <v>17.5</v>
      </c>
    </row>
    <row r="76" spans="2:5" ht="12.75">
      <c r="B76" s="13" t="s">
        <v>50</v>
      </c>
      <c r="C76" s="14"/>
      <c r="D76" s="14"/>
      <c r="E76" s="73">
        <f>E75</f>
        <v>17.5</v>
      </c>
    </row>
    <row r="77" spans="2:5" ht="12.75">
      <c r="B77" s="13" t="s">
        <v>40</v>
      </c>
      <c r="C77" s="14"/>
      <c r="D77" s="14"/>
      <c r="E77" s="73">
        <f>0.001*0.8*0.5*E9*(E35+E37+E39+E41)</f>
        <v>80</v>
      </c>
    </row>
    <row r="78" spans="2:5" ht="13.5" thickBot="1">
      <c r="B78" s="16" t="s">
        <v>38</v>
      </c>
      <c r="C78" s="30"/>
      <c r="D78" s="30"/>
      <c r="E78" s="78">
        <f>SUM(E72:E77)</f>
        <v>665.2</v>
      </c>
    </row>
    <row r="79" ht="13.5" thickBot="1">
      <c r="E79" s="46"/>
    </row>
    <row r="80" spans="2:5" ht="13.5" thickBot="1">
      <c r="B80" s="19" t="s">
        <v>54</v>
      </c>
      <c r="C80" s="20"/>
      <c r="D80" s="20"/>
      <c r="E80" s="79">
        <f>E69/E78</f>
        <v>0.6048331328923632</v>
      </c>
    </row>
    <row r="81" ht="13.5" thickBot="1">
      <c r="E81" s="80"/>
    </row>
    <row r="82" spans="2:5" s="43" customFormat="1" ht="21.75" thickBot="1">
      <c r="B82" s="41" t="s">
        <v>103</v>
      </c>
      <c r="C82" s="42"/>
      <c r="D82" s="42"/>
      <c r="E82" s="128">
        <f>IF(E80&lt;(2/3),(150-(150*E80)),(110-(90*E80)))</f>
        <v>59.27503006614552</v>
      </c>
    </row>
    <row r="83" ht="12.75">
      <c r="E83" s="34"/>
    </row>
  </sheetData>
  <sheetProtection password="DBAF" sheet="1" selectLockedCells="1"/>
  <mergeCells count="11">
    <mergeCell ref="B52:C52"/>
    <mergeCell ref="B20:C20"/>
    <mergeCell ref="B51:C51"/>
    <mergeCell ref="B66:C66"/>
    <mergeCell ref="H16:I16"/>
    <mergeCell ref="B21:C21"/>
    <mergeCell ref="B67:C67"/>
    <mergeCell ref="B19:C19"/>
    <mergeCell ref="B58:C58"/>
    <mergeCell ref="B47:C47"/>
    <mergeCell ref="B65:C65"/>
  </mergeCells>
  <printOptions/>
  <pageMargins left="0.7874015748031497" right="0.3937007874015748" top="0.984251968503937" bottom="0.984251968503937" header="0.5118110236220472" footer="0.5118110236220472"/>
  <pageSetup fitToHeight="2" horizontalDpi="600" verticalDpi="600" orientation="landscape" paperSize="9" r:id="rId2"/>
  <headerFooter alignWithMargins="0">
    <oddHeader>&amp;L&amp;G&amp;CTrinkwasserbedarf und Abwasseraufkommen</oddHeader>
    <oddFooter>&amp;LBNB Version 2011_1&amp;R&amp;F      &amp;P/&amp;N</oddFooter>
  </headerFooter>
  <rowBreaks count="1" manualBreakCount="1">
    <brk id="53" max="3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1"/>
  <sheetViews>
    <sheetView tabSelected="1" zoomScalePageLayoutView="0" workbookViewId="0" topLeftCell="A1">
      <selection activeCell="D13" sqref="D13"/>
    </sheetView>
  </sheetViews>
  <sheetFormatPr defaultColWidth="10.8515625" defaultRowHeight="12.75"/>
  <cols>
    <col min="1" max="1" width="8.8515625" style="123" customWidth="1"/>
    <col min="2" max="2" width="64.421875" style="94" customWidth="1"/>
    <col min="3" max="3" width="15.7109375" style="95" customWidth="1"/>
    <col min="4" max="4" width="10.8515625" style="96" customWidth="1"/>
    <col min="5" max="5" width="12.421875" style="96" customWidth="1"/>
    <col min="6" max="6" width="13.7109375" style="97" customWidth="1"/>
    <col min="7" max="7" width="3.421875" style="97" customWidth="1"/>
    <col min="8" max="16384" width="10.8515625" style="97" customWidth="1"/>
  </cols>
  <sheetData>
    <row r="1" ht="15">
      <c r="A1" s="93" t="s">
        <v>72</v>
      </c>
    </row>
    <row r="2" ht="15">
      <c r="A2" s="93" t="s">
        <v>106</v>
      </c>
    </row>
    <row r="3" ht="15">
      <c r="A3" s="98" t="s">
        <v>105</v>
      </c>
    </row>
    <row r="4" spans="1:2" ht="15">
      <c r="A4" s="98" t="s">
        <v>73</v>
      </c>
      <c r="B4" s="143" t="str">
        <f>'1.2.3'!E5</f>
        <v>TEST</v>
      </c>
    </row>
    <row r="5" spans="1:2" ht="15">
      <c r="A5" s="98" t="s">
        <v>74</v>
      </c>
      <c r="B5" s="138">
        <v>44193</v>
      </c>
    </row>
    <row r="6" ht="15">
      <c r="A6" s="93"/>
    </row>
    <row r="7" spans="1:2" ht="15">
      <c r="A7" s="93"/>
      <c r="B7" s="99" t="s">
        <v>75</v>
      </c>
    </row>
    <row r="8" spans="1:2" ht="15">
      <c r="A8" s="93"/>
      <c r="B8" s="135" t="s">
        <v>108</v>
      </c>
    </row>
    <row r="9" spans="1:2" ht="15">
      <c r="A9" s="93"/>
      <c r="B9" s="100" t="s">
        <v>76</v>
      </c>
    </row>
    <row r="10" ht="15">
      <c r="A10" s="93"/>
    </row>
    <row r="11" spans="1:7" s="107" customFormat="1" ht="27">
      <c r="A11" s="101" t="s">
        <v>77</v>
      </c>
      <c r="B11" s="102" t="s">
        <v>78</v>
      </c>
      <c r="C11" s="103" t="s">
        <v>79</v>
      </c>
      <c r="D11" s="104" t="s">
        <v>80</v>
      </c>
      <c r="E11" s="104" t="s">
        <v>81</v>
      </c>
      <c r="F11" s="105" t="s">
        <v>82</v>
      </c>
      <c r="G11" s="106"/>
    </row>
    <row r="12" spans="1:6" s="107" customFormat="1" ht="13.5">
      <c r="A12" s="108"/>
      <c r="B12" s="109" t="s">
        <v>83</v>
      </c>
      <c r="C12" s="110"/>
      <c r="D12" s="111">
        <f>SUM(D13:D20)</f>
        <v>57.78250901984366</v>
      </c>
      <c r="E12" s="112">
        <f>SUM(E13:E20)</f>
        <v>70</v>
      </c>
      <c r="F12" s="113">
        <f>D12/E12*100</f>
        <v>82.54644145691952</v>
      </c>
    </row>
    <row r="13" spans="1:6" ht="13.5">
      <c r="A13" s="114" t="s">
        <v>84</v>
      </c>
      <c r="B13" s="115" t="s">
        <v>85</v>
      </c>
      <c r="C13" s="116" t="s">
        <v>86</v>
      </c>
      <c r="D13" s="139">
        <f>IF('1.2.3'!E82&gt;100,100*0.3,'1.2.3'!E82*0.3)</f>
        <v>17.782509019843655</v>
      </c>
      <c r="E13" s="117">
        <f>IF(C13="relevant",30,0)</f>
        <v>30</v>
      </c>
      <c r="F13" s="118"/>
    </row>
    <row r="14" spans="1:6" ht="13.5">
      <c r="A14" s="114" t="s">
        <v>87</v>
      </c>
      <c r="B14" s="115" t="s">
        <v>88</v>
      </c>
      <c r="C14" s="136" t="s">
        <v>86</v>
      </c>
      <c r="D14" s="140">
        <v>10</v>
      </c>
      <c r="E14" s="117">
        <f>IF(C14="relevant",10,0)</f>
        <v>10</v>
      </c>
      <c r="F14" s="118"/>
    </row>
    <row r="15" spans="1:6" ht="13.5">
      <c r="A15" s="132" t="s">
        <v>89</v>
      </c>
      <c r="B15" s="133" t="s">
        <v>90</v>
      </c>
      <c r="C15" s="134" t="s">
        <v>91</v>
      </c>
      <c r="D15" s="141"/>
      <c r="E15" s="117">
        <f>IF(C15="relevant",15,0)</f>
        <v>0</v>
      </c>
      <c r="F15" s="118"/>
    </row>
    <row r="16" spans="1:6" ht="13.5">
      <c r="A16" s="114" t="s">
        <v>92</v>
      </c>
      <c r="B16" s="115" t="s">
        <v>93</v>
      </c>
      <c r="C16" s="136" t="s">
        <v>86</v>
      </c>
      <c r="D16" s="140">
        <v>0</v>
      </c>
      <c r="E16" s="117">
        <f>IF(C16="relevant",0,0)</f>
        <v>0</v>
      </c>
      <c r="F16" s="118"/>
    </row>
    <row r="17" spans="1:6" ht="13.5">
      <c r="A17" s="114" t="s">
        <v>94</v>
      </c>
      <c r="B17" s="115" t="s">
        <v>95</v>
      </c>
      <c r="C17" s="136" t="s">
        <v>86</v>
      </c>
      <c r="D17" s="140">
        <v>0</v>
      </c>
      <c r="E17" s="117">
        <f>IF(C17="relevant",0,0)</f>
        <v>0</v>
      </c>
      <c r="F17" s="118"/>
    </row>
    <row r="18" spans="1:6" ht="13.5">
      <c r="A18" s="114" t="s">
        <v>96</v>
      </c>
      <c r="B18" s="115" t="s">
        <v>97</v>
      </c>
      <c r="C18" s="136" t="s">
        <v>86</v>
      </c>
      <c r="D18" s="140">
        <v>15</v>
      </c>
      <c r="E18" s="117">
        <f>IF(C18="relevant",15,0)</f>
        <v>15</v>
      </c>
      <c r="F18" s="118"/>
    </row>
    <row r="19" spans="1:6" ht="13.5">
      <c r="A19" s="114" t="s">
        <v>98</v>
      </c>
      <c r="B19" s="115" t="s">
        <v>99</v>
      </c>
      <c r="C19" s="136" t="s">
        <v>91</v>
      </c>
      <c r="D19" s="140">
        <v>0</v>
      </c>
      <c r="E19" s="117">
        <f>IF(C19="relevant",15,0)</f>
        <v>0</v>
      </c>
      <c r="F19" s="118"/>
    </row>
    <row r="20" spans="1:6" ht="13.5">
      <c r="A20" s="119" t="s">
        <v>100</v>
      </c>
      <c r="B20" s="120" t="s">
        <v>101</v>
      </c>
      <c r="C20" s="137" t="s">
        <v>86</v>
      </c>
      <c r="D20" s="142">
        <v>15</v>
      </c>
      <c r="E20" s="121">
        <f>IF(C20="relevant",15,0)</f>
        <v>15</v>
      </c>
      <c r="F20" s="122"/>
    </row>
    <row r="25" ht="13.5">
      <c r="B25" s="129"/>
    </row>
    <row r="219" spans="1:7" s="95" customFormat="1" ht="13.5">
      <c r="A219" s="123"/>
      <c r="B219" s="124" t="s">
        <v>79</v>
      </c>
      <c r="D219" s="96"/>
      <c r="E219" s="96"/>
      <c r="F219" s="97"/>
      <c r="G219" s="97"/>
    </row>
    <row r="220" spans="1:7" s="95" customFormat="1" ht="13.5">
      <c r="A220" s="123"/>
      <c r="B220" s="94" t="s">
        <v>86</v>
      </c>
      <c r="D220" s="96"/>
      <c r="E220" s="96"/>
      <c r="F220" s="97"/>
      <c r="G220" s="97"/>
    </row>
    <row r="221" spans="1:7" s="95" customFormat="1" ht="13.5">
      <c r="A221" s="123"/>
      <c r="B221" s="94" t="s">
        <v>91</v>
      </c>
      <c r="D221" s="96"/>
      <c r="E221" s="96"/>
      <c r="F221" s="97"/>
      <c r="G221" s="97"/>
    </row>
  </sheetData>
  <sheetProtection password="DBAF" sheet="1" selectLockedCells="1"/>
  <dataValidations count="1">
    <dataValidation type="list" allowBlank="1" showInputMessage="1" showErrorMessage="1" sqref="C14 C16:C20">
      <formula1>$B$220:$B$221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Nannen</dc:creator>
  <cp:keywords/>
  <dc:description/>
  <cp:lastModifiedBy>Geue, Yvonne</cp:lastModifiedBy>
  <cp:lastPrinted>2014-11-25T12:37:26Z</cp:lastPrinted>
  <dcterms:created xsi:type="dcterms:W3CDTF">2010-11-08T10:09:28Z</dcterms:created>
  <dcterms:modified xsi:type="dcterms:W3CDTF">2021-08-18T12:40:56Z</dcterms:modified>
  <cp:category/>
  <cp:version/>
  <cp:contentType/>
  <cp:contentStatus/>
</cp:coreProperties>
</file>