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II_5\04_Geschäftsstelle Nachhaltiges Bauen\01_BNB_Nachhaltiges_Bauen\00_Systempflege\02_BNB_TOOLS_aktuell\e1.2.3\V2015\"/>
    </mc:Choice>
  </mc:AlternateContent>
  <bookViews>
    <workbookView xWindow="1340" yWindow="-140" windowWidth="15180" windowHeight="13940"/>
  </bookViews>
  <sheets>
    <sheet name="1.2.3" sheetId="1" r:id="rId1"/>
  </sheets>
  <definedNames>
    <definedName name="_xlnm.Print_Area" localSheetId="0">'1.2.3'!$A$1:$E$78</definedName>
    <definedName name="_xlnm.Print_Titles" localSheetId="0">'1.2.3'!$1:$3</definedName>
  </definedNames>
  <calcPr calcId="162913" fullCalcOnLoad="1"/>
  <webPublishObjects count="1">
    <webPublishObject id="28390" divId="1.2.3_Rechenhilfe_28390" destinationFile="\\BLN-SU-FILER\Gesamt\Abteilung II Bln\II5\04_Geschäftsstelle Nachhaltiges Bauen\01_BNB_Nachhaltiges_Bauen\00_Systempflege\05_BNB-KRITERIEN_V2010\1.2.3\Seite.htm"/>
  </webPublishObjects>
</workbook>
</file>

<file path=xl/calcChain.xml><?xml version="1.0" encoding="utf-8"?>
<calcChain xmlns="http://schemas.openxmlformats.org/spreadsheetml/2006/main">
  <c r="E60" i="1" l="1"/>
  <c r="E46" i="1"/>
  <c r="D55" i="1"/>
  <c r="E16" i="1"/>
  <c r="E39" i="1"/>
  <c r="D46" i="1"/>
  <c r="E73" i="1"/>
  <c r="E68" i="1"/>
  <c r="E69" i="1"/>
  <c r="E74" i="1" s="1"/>
  <c r="E70" i="1"/>
  <c r="E24" i="1"/>
  <c r="E27" i="1" s="1"/>
  <c r="E25" i="1"/>
  <c r="E53" i="1"/>
  <c r="E54" i="1"/>
  <c r="E61" i="1"/>
  <c r="E62" i="1"/>
  <c r="E71" i="1"/>
  <c r="E72" i="1"/>
  <c r="E17" i="1"/>
  <c r="E51" i="1" s="1"/>
  <c r="E58" i="1"/>
  <c r="E59" i="1" l="1"/>
  <c r="E63" i="1" s="1"/>
  <c r="E52" i="1"/>
  <c r="E55" i="1" s="1"/>
  <c r="E65" i="1" s="1"/>
  <c r="E76" i="1" s="1"/>
  <c r="E78" i="1" s="1"/>
</calcChain>
</file>

<file path=xl/sharedStrings.xml><?xml version="1.0" encoding="utf-8"?>
<sst xmlns="http://schemas.openxmlformats.org/spreadsheetml/2006/main" count="81" uniqueCount="73">
  <si>
    <r>
      <t>f</t>
    </r>
    <r>
      <rPr>
        <b/>
        <vertAlign val="subscript"/>
        <sz val="10"/>
        <rFont val="Calibri"/>
        <family val="2"/>
      </rPr>
      <t>I</t>
    </r>
  </si>
  <si>
    <r>
      <t>as</t>
    </r>
    <r>
      <rPr>
        <b/>
        <vertAlign val="subscript"/>
        <sz val="10"/>
        <rFont val="Calibri"/>
        <family val="2"/>
      </rPr>
      <t>I</t>
    </r>
  </si>
  <si>
    <t>Waschtischarmatur</t>
  </si>
  <si>
    <t>45 sec/d</t>
  </si>
  <si>
    <t>WC-Spartaste</t>
  </si>
  <si>
    <t>1 Spülung/d</t>
  </si>
  <si>
    <t>WC</t>
  </si>
  <si>
    <t>Urinal</t>
  </si>
  <si>
    <t>30 sec/d</t>
  </si>
  <si>
    <t>Armatur Teeküche</t>
  </si>
  <si>
    <t>20 sec/d</t>
  </si>
  <si>
    <t>Sanitärobjekte</t>
  </si>
  <si>
    <t xml:space="preserve"> </t>
  </si>
  <si>
    <t>Reinigung Böden</t>
  </si>
  <si>
    <t>Anzahl Mitarbeiter</t>
  </si>
  <si>
    <t>NGF</t>
  </si>
  <si>
    <t>Armatur Dusche*</t>
  </si>
  <si>
    <t>Menge des genutzten Brauchwassers</t>
  </si>
  <si>
    <t>Menge des auf dem Grundstück gereinigten Brauchwassers</t>
  </si>
  <si>
    <t>Sanitärbereiche</t>
  </si>
  <si>
    <t>Feucht Wischbare Bodenbeläge</t>
  </si>
  <si>
    <t>Lobby</t>
  </si>
  <si>
    <t>Verkehrsfläche</t>
  </si>
  <si>
    <t>Büros</t>
  </si>
  <si>
    <t>Keller, Nebenräume</t>
  </si>
  <si>
    <t>Summe Wasserbedarf zur Bodenreinigung</t>
  </si>
  <si>
    <t>Reinigungen pro Jahr*</t>
  </si>
  <si>
    <t>Rechn. Wasserbedarf aller Mitarbeiter pro Jahr [m³]</t>
  </si>
  <si>
    <t xml:space="preserve">Fläche </t>
  </si>
  <si>
    <t>Gesamtfrischwasserbedarf</t>
  </si>
  <si>
    <t>Gesamtabwasseraufkommen</t>
  </si>
  <si>
    <t>Wassergebrauchskennwert</t>
  </si>
  <si>
    <t>Jährliche Niederschlagsmenge am Standort</t>
  </si>
  <si>
    <t>Ermittlung der zu berücksichtigen Niederschlagsmenge</t>
  </si>
  <si>
    <t>Gebäudedaten</t>
  </si>
  <si>
    <t>Niederschlags- und Brauchwasserbehandlung</t>
  </si>
  <si>
    <t>Menge des auf dem Grundstück versickerten Niederschlagswassers</t>
  </si>
  <si>
    <t>Menge des genutzten Niederschlagswassers</t>
  </si>
  <si>
    <t>Grenzwert gesamt</t>
  </si>
  <si>
    <t>Grenzwerte</t>
  </si>
  <si>
    <t>Abwasseraufk. anfallendes Niederschlagswasser</t>
  </si>
  <si>
    <t>Wasserbedarf Mitarbeiter</t>
  </si>
  <si>
    <t>Abwasseraufkommen Mitarbeiter</t>
  </si>
  <si>
    <t>Abwasseraufkommen  Mitarbeiter</t>
  </si>
  <si>
    <t>Abwasseraufkommen pro Jahr</t>
  </si>
  <si>
    <t>Frischwasserbedarf pro Jahr</t>
  </si>
  <si>
    <t>Frischwasserbedarf  Mitarbeiter</t>
  </si>
  <si>
    <t>Projekt</t>
  </si>
  <si>
    <t>Anfallendes Niederschlagswasser Dächer</t>
  </si>
  <si>
    <t>Wasserbedarf  Fussbodenreinigung</t>
  </si>
  <si>
    <t>Abwasseraufkommen  Fussbodenreinigung</t>
  </si>
  <si>
    <t xml:space="preserve">Abwasseraufkommen Fussbodenreinigung </t>
  </si>
  <si>
    <t>Frischwasserbedarf Fussbodenreinigung</t>
  </si>
  <si>
    <r>
      <t>*keine Duschen: as</t>
    </r>
    <r>
      <rPr>
        <vertAlign val="subscript"/>
        <sz val="10"/>
        <rFont val="Calibri"/>
        <family val="2"/>
      </rPr>
      <t>I</t>
    </r>
    <r>
      <rPr>
        <sz val="10"/>
        <rFont val="Calibri"/>
        <family val="2"/>
      </rPr>
      <t xml:space="preserve"> ='0' eingeben</t>
    </r>
  </si>
  <si>
    <t>Verhältnis Wassergebrauchskennwert / Grenzwert</t>
  </si>
  <si>
    <t>Ertragsbeiwert Dach 1</t>
  </si>
  <si>
    <t>Fläche Dach 1</t>
  </si>
  <si>
    <t>Fläche Dach 2</t>
  </si>
  <si>
    <t>Ertragsbeiwert Dach 2</t>
  </si>
  <si>
    <t>Fläche Dach 3</t>
  </si>
  <si>
    <t>Ertragsbeiwert Dach 3</t>
  </si>
  <si>
    <t>Fläche Dach 4</t>
  </si>
  <si>
    <t>Ertragsbeiwert Dach 4</t>
  </si>
  <si>
    <t>Punkte Kriterium 1.2.3</t>
  </si>
  <si>
    <t xml:space="preserve">  </t>
  </si>
  <si>
    <t xml:space="preserve">Summe rechn. Wasserbedarf je Mitarbeiter pro Tag </t>
  </si>
  <si>
    <t>*Annahme: 50 Wochen (3 Reinigungen/Woche ~ 150 Reinigungen / Jahr)</t>
  </si>
  <si>
    <t>Menge des genutzten Niederschlagswassers (mit Wandlung in Abwasser z.B. Substitution Wischwasser)</t>
  </si>
  <si>
    <t>Menge des genutzten Niederschlagswassers (ohne Wandlung in Abwasser z. B. adiabate Kühlung)</t>
  </si>
  <si>
    <t>Kontrolle: Anfallendes Niederschlagswasser = genutztem Niederschlagswasser</t>
  </si>
  <si>
    <t>Kontrollwert nicht substituierbares Frischwasser:</t>
  </si>
  <si>
    <t>Menge des in die Kanalisation direkt abgeführten Niederschlagswassers (direkte Einspeisung z.B. Überschuss)</t>
  </si>
  <si>
    <t>Menge des in die Kanalisation direkt abgeführten Niederschlagwassers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</si>
</sst>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5" formatCode="_-* #,##0.00\ _€_-;\-* #,##0.00\ _€_-;_-* &quot;-&quot;??\ _€_-;_-@_-"/>
    <numFmt numFmtId="166" formatCode="_-* #,##0.00\ &quot;l&quot;"/>
    <numFmt numFmtId="167" formatCode="_-* #,##0.00\ &quot;m³&quot;"/>
    <numFmt numFmtId="168" formatCode="_-* #,##0.00\ &quot;m²&quot;"/>
    <numFmt numFmtId="169" formatCode="&quot;-&quot;\ #,##0.00\ &quot;m³&quot;"/>
    <numFmt numFmtId="170" formatCode="_-* #0\ &quot;mm&quot;"/>
    <numFmt numFmtId="171" formatCode="_-* #,##0.00000000\ _€_-;\-* #,##0.00000000\ _€_-;_-* &quot;-&quot;????????\ _€_-;_-@_-"/>
    <numFmt numFmtId="172" formatCode="0.00000"/>
  </numFmts>
  <fonts count="11" x14ac:knownFonts="1">
    <font>
      <sz val="10"/>
      <name val="Arial"/>
    </font>
    <font>
      <sz val="10"/>
      <name val="Calibri"/>
      <family val="2"/>
    </font>
    <font>
      <b/>
      <sz val="10"/>
      <name val="Calibri"/>
      <family val="2"/>
    </font>
    <font>
      <b/>
      <vertAlign val="subscript"/>
      <sz val="10"/>
      <name val="Calibri"/>
      <family val="2"/>
    </font>
    <font>
      <sz val="8"/>
      <name val="Arial"/>
    </font>
    <font>
      <vertAlign val="subscript"/>
      <sz val="10"/>
      <name val="Calibri"/>
      <family val="2"/>
    </font>
    <font>
      <b/>
      <sz val="12"/>
      <name val="Calibri"/>
      <family val="2"/>
    </font>
    <font>
      <b/>
      <sz val="12"/>
      <name val="Arial"/>
    </font>
    <font>
      <b/>
      <sz val="16"/>
      <name val="Calibri"/>
      <family val="2"/>
    </font>
    <font>
      <sz val="16"/>
      <name val="Calibri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 style="medium">
        <color indexed="64"/>
      </right>
      <top style="medium">
        <color indexed="64"/>
      </top>
      <bottom style="thin">
        <color indexed="9"/>
      </bottom>
      <diagonal/>
    </border>
    <border>
      <left/>
      <right style="medium">
        <color indexed="64"/>
      </right>
      <top style="thin">
        <color indexed="9"/>
      </top>
      <bottom style="thin">
        <color indexed="9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9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Border="1" applyAlignment="1" applyProtection="1">
      <alignment horizontal="right" vertical="top" wrapText="1"/>
    </xf>
    <xf numFmtId="0" fontId="2" fillId="0" borderId="0" xfId="0" applyFont="1" applyBorder="1" applyAlignment="1" applyProtection="1">
      <alignment horizontal="right" vertical="top" wrapText="1"/>
    </xf>
    <xf numFmtId="0" fontId="2" fillId="0" borderId="0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vertical="top" wrapText="1"/>
    </xf>
    <xf numFmtId="0" fontId="1" fillId="0" borderId="2" xfId="0" applyFont="1" applyBorder="1" applyAlignment="1" applyProtection="1">
      <alignment vertical="top" wrapText="1"/>
    </xf>
    <xf numFmtId="0" fontId="1" fillId="0" borderId="3" xfId="0" applyFont="1" applyBorder="1" applyAlignment="1" applyProtection="1">
      <alignment horizontal="right" vertical="top" wrapText="1"/>
    </xf>
    <xf numFmtId="0" fontId="1" fillId="0" borderId="0" xfId="0" applyFont="1" applyBorder="1" applyAlignment="1" applyProtection="1">
      <alignment vertical="top"/>
    </xf>
    <xf numFmtId="0" fontId="0" fillId="0" borderId="0" xfId="0" applyBorder="1" applyAlignment="1" applyProtection="1"/>
    <xf numFmtId="0" fontId="2" fillId="0" borderId="0" xfId="0" applyFont="1" applyProtection="1"/>
    <xf numFmtId="0" fontId="1" fillId="0" borderId="0" xfId="0" applyFont="1" applyProtection="1"/>
    <xf numFmtId="0" fontId="1" fillId="0" borderId="2" xfId="0" applyFont="1" applyBorder="1" applyProtection="1"/>
    <xf numFmtId="0" fontId="1" fillId="0" borderId="3" xfId="0" applyFont="1" applyBorder="1" applyProtection="1"/>
    <xf numFmtId="0" fontId="1" fillId="0" borderId="1" xfId="0" applyFont="1" applyBorder="1" applyProtection="1"/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right"/>
    </xf>
    <xf numFmtId="0" fontId="2" fillId="0" borderId="4" xfId="0" applyFont="1" applyBorder="1" applyProtection="1"/>
    <xf numFmtId="0" fontId="1" fillId="0" borderId="5" xfId="0" applyFont="1" applyBorder="1" applyProtection="1"/>
    <xf numFmtId="0" fontId="2" fillId="0" borderId="0" xfId="0" applyFont="1" applyBorder="1" applyProtection="1"/>
    <xf numFmtId="0" fontId="2" fillId="0" borderId="6" xfId="0" applyFont="1" applyBorder="1" applyProtection="1"/>
    <xf numFmtId="0" fontId="2" fillId="0" borderId="7" xfId="0" applyFont="1" applyBorder="1" applyProtection="1"/>
    <xf numFmtId="0" fontId="1" fillId="0" borderId="3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8" xfId="0" applyFont="1" applyBorder="1" applyProtection="1"/>
    <xf numFmtId="0" fontId="1" fillId="0" borderId="9" xfId="0" applyFont="1" applyBorder="1" applyProtection="1"/>
    <xf numFmtId="0" fontId="1" fillId="0" borderId="10" xfId="0" applyFont="1" applyFill="1" applyBorder="1" applyProtection="1"/>
    <xf numFmtId="0" fontId="1" fillId="0" borderId="1" xfId="0" applyFont="1" applyFill="1" applyBorder="1" applyProtection="1"/>
    <xf numFmtId="0" fontId="2" fillId="0" borderId="4" xfId="0" applyFont="1" applyFill="1" applyBorder="1" applyProtection="1"/>
    <xf numFmtId="0" fontId="1" fillId="0" borderId="0" xfId="0" applyFont="1" applyFill="1" applyBorder="1" applyProtection="1"/>
    <xf numFmtId="0" fontId="2" fillId="0" borderId="0" xfId="0" applyFont="1" applyAlignment="1" applyProtection="1">
      <alignment vertical="top" wrapText="1"/>
    </xf>
    <xf numFmtId="0" fontId="2" fillId="0" borderId="5" xfId="0" applyFont="1" applyBorder="1" applyProtection="1"/>
    <xf numFmtId="0" fontId="1" fillId="0" borderId="11" xfId="0" applyFont="1" applyBorder="1" applyProtection="1"/>
    <xf numFmtId="0" fontId="7" fillId="2" borderId="12" xfId="0" applyFont="1" applyFill="1" applyBorder="1" applyAlignment="1" applyProtection="1">
      <alignment horizontal="center"/>
      <protection locked="0"/>
    </xf>
    <xf numFmtId="165" fontId="1" fillId="0" borderId="0" xfId="0" applyNumberFormat="1" applyFont="1" applyProtection="1"/>
    <xf numFmtId="171" fontId="1" fillId="0" borderId="0" xfId="0" applyNumberFormat="1" applyFont="1" applyProtection="1"/>
    <xf numFmtId="172" fontId="1" fillId="0" borderId="0" xfId="0" applyNumberFormat="1" applyFont="1" applyProtection="1"/>
    <xf numFmtId="0" fontId="6" fillId="0" borderId="6" xfId="0" applyFont="1" applyFill="1" applyBorder="1" applyAlignment="1" applyProtection="1"/>
    <xf numFmtId="0" fontId="7" fillId="0" borderId="7" xfId="0" applyFont="1" applyFill="1" applyBorder="1" applyAlignment="1" applyProtection="1"/>
    <xf numFmtId="0" fontId="1" fillId="0" borderId="4" xfId="0" applyFont="1" applyFill="1" applyBorder="1" applyProtection="1"/>
    <xf numFmtId="0" fontId="1" fillId="0" borderId="5" xfId="0" applyFont="1" applyFill="1" applyBorder="1" applyAlignment="1" applyProtection="1">
      <alignment horizontal="center"/>
    </xf>
    <xf numFmtId="0" fontId="1" fillId="0" borderId="13" xfId="0" applyFont="1" applyFill="1" applyBorder="1" applyAlignment="1" applyProtection="1">
      <alignment horizontal="right"/>
    </xf>
    <xf numFmtId="0" fontId="1" fillId="0" borderId="14" xfId="0" applyFont="1" applyBorder="1" applyProtection="1"/>
    <xf numFmtId="0" fontId="8" fillId="0" borderId="6" xfId="0" applyFont="1" applyBorder="1" applyProtection="1"/>
    <xf numFmtId="0" fontId="8" fillId="0" borderId="7" xfId="0" applyFont="1" applyBorder="1" applyProtection="1"/>
    <xf numFmtId="0" fontId="9" fillId="0" borderId="0" xfId="0" applyFont="1" applyProtection="1"/>
    <xf numFmtId="0" fontId="1" fillId="0" borderId="2" xfId="0" applyFont="1" applyFill="1" applyBorder="1" applyProtection="1"/>
    <xf numFmtId="0" fontId="1" fillId="0" borderId="15" xfId="0" applyFont="1" applyBorder="1" applyProtection="1"/>
    <xf numFmtId="0" fontId="1" fillId="0" borderId="0" xfId="0" applyFont="1" applyAlignment="1" applyProtection="1">
      <alignment horizontal="right" indent="1"/>
    </xf>
    <xf numFmtId="168" fontId="2" fillId="2" borderId="16" xfId="0" applyNumberFormat="1" applyFont="1" applyFill="1" applyBorder="1" applyAlignment="1" applyProtection="1">
      <alignment horizontal="right" vertical="top" wrapText="1" indent="1"/>
      <protection locked="0"/>
    </xf>
    <xf numFmtId="170" fontId="2" fillId="2" borderId="17" xfId="0" applyNumberFormat="1" applyFont="1" applyFill="1" applyBorder="1" applyAlignment="1" applyProtection="1">
      <alignment horizontal="right" vertical="top" wrapText="1" indent="1"/>
      <protection locked="0"/>
    </xf>
    <xf numFmtId="0" fontId="2" fillId="2" borderId="18" xfId="0" applyFont="1" applyFill="1" applyBorder="1" applyAlignment="1" applyProtection="1">
      <alignment horizontal="right" vertical="top" wrapText="1" indent="1"/>
      <protection locked="0"/>
    </xf>
    <xf numFmtId="0" fontId="1" fillId="0" borderId="0" xfId="0" applyFont="1" applyFill="1" applyBorder="1" applyAlignment="1" applyProtection="1">
      <alignment horizontal="right" indent="1"/>
    </xf>
    <xf numFmtId="0" fontId="2" fillId="0" borderId="9" xfId="0" applyFont="1" applyBorder="1" applyAlignment="1" applyProtection="1">
      <alignment horizontal="right" vertical="top" wrapText="1" indent="1"/>
    </xf>
    <xf numFmtId="166" fontId="2" fillId="2" borderId="16" xfId="0" applyNumberFormat="1" applyFont="1" applyFill="1" applyBorder="1" applyAlignment="1" applyProtection="1">
      <alignment horizontal="right" vertical="top" wrapText="1" indent="1"/>
      <protection locked="0"/>
    </xf>
    <xf numFmtId="166" fontId="2" fillId="2" borderId="17" xfId="0" applyNumberFormat="1" applyFont="1" applyFill="1" applyBorder="1" applyAlignment="1" applyProtection="1">
      <alignment horizontal="right" vertical="top" wrapText="1" indent="1"/>
      <protection locked="0"/>
    </xf>
    <xf numFmtId="166" fontId="2" fillId="2" borderId="19" xfId="0" applyNumberFormat="1" applyFont="1" applyFill="1" applyBorder="1" applyAlignment="1" applyProtection="1">
      <alignment horizontal="right" vertical="top" wrapText="1" indent="1"/>
      <protection locked="0"/>
    </xf>
    <xf numFmtId="166" fontId="1" fillId="0" borderId="20" xfId="0" applyNumberFormat="1" applyFont="1" applyFill="1" applyBorder="1" applyAlignment="1" applyProtection="1">
      <alignment horizontal="right" vertical="top" wrapText="1" indent="1"/>
    </xf>
    <xf numFmtId="167" fontId="2" fillId="0" borderId="21" xfId="0" applyNumberFormat="1" applyFont="1" applyFill="1" applyBorder="1" applyAlignment="1" applyProtection="1">
      <alignment horizontal="right" vertical="top" wrapText="1" indent="1"/>
    </xf>
    <xf numFmtId="0" fontId="2" fillId="0" borderId="0" xfId="0" applyFont="1" applyBorder="1" applyAlignment="1" applyProtection="1">
      <alignment horizontal="right" vertical="top" wrapText="1" indent="1"/>
    </xf>
    <xf numFmtId="0" fontId="1" fillId="0" borderId="0" xfId="0" applyFont="1" applyBorder="1" applyAlignment="1" applyProtection="1">
      <alignment horizontal="right" indent="1"/>
    </xf>
    <xf numFmtId="0" fontId="2" fillId="0" borderId="22" xfId="0" applyFont="1" applyBorder="1" applyAlignment="1" applyProtection="1">
      <alignment horizontal="right" indent="1"/>
    </xf>
    <xf numFmtId="168" fontId="2" fillId="2" borderId="23" xfId="0" applyNumberFormat="1" applyFont="1" applyFill="1" applyBorder="1" applyAlignment="1" applyProtection="1">
      <alignment horizontal="right" vertical="top" wrapText="1" indent="1"/>
      <protection locked="0"/>
    </xf>
    <xf numFmtId="168" fontId="2" fillId="2" borderId="17" xfId="0" applyNumberFormat="1" applyFont="1" applyFill="1" applyBorder="1" applyAlignment="1" applyProtection="1">
      <alignment horizontal="right" vertical="top" wrapText="1" indent="1"/>
      <protection locked="0"/>
    </xf>
    <xf numFmtId="168" fontId="2" fillId="2" borderId="24" xfId="0" applyNumberFormat="1" applyFont="1" applyFill="1" applyBorder="1" applyAlignment="1" applyProtection="1">
      <alignment horizontal="right" vertical="top" wrapText="1" indent="1"/>
      <protection locked="0"/>
    </xf>
    <xf numFmtId="167" fontId="2" fillId="0" borderId="18" xfId="0" applyNumberFormat="1" applyFont="1" applyFill="1" applyBorder="1" applyAlignment="1" applyProtection="1">
      <alignment horizontal="right" vertical="top" wrapText="1" indent="1"/>
    </xf>
    <xf numFmtId="0" fontId="1" fillId="0" borderId="0" xfId="0" applyFont="1" applyFill="1" applyBorder="1" applyAlignment="1" applyProtection="1">
      <alignment horizontal="right" vertical="top" wrapText="1" indent="1"/>
    </xf>
    <xf numFmtId="0" fontId="1" fillId="0" borderId="9" xfId="0" applyFont="1" applyFill="1" applyBorder="1" applyAlignment="1" applyProtection="1">
      <alignment horizontal="right" vertical="top" wrapText="1" indent="1"/>
    </xf>
    <xf numFmtId="0" fontId="2" fillId="2" borderId="17" xfId="0" applyFont="1" applyFill="1" applyBorder="1" applyAlignment="1" applyProtection="1">
      <alignment horizontal="right" indent="1"/>
      <protection locked="0"/>
    </xf>
    <xf numFmtId="0" fontId="2" fillId="2" borderId="24" xfId="0" applyFont="1" applyFill="1" applyBorder="1" applyAlignment="1" applyProtection="1">
      <alignment horizontal="right" indent="1"/>
      <protection locked="0"/>
    </xf>
    <xf numFmtId="167" fontId="2" fillId="0" borderId="0" xfId="0" applyNumberFormat="1" applyFont="1" applyFill="1" applyBorder="1" applyAlignment="1" applyProtection="1">
      <alignment horizontal="right" vertical="top" wrapText="1" indent="1"/>
    </xf>
    <xf numFmtId="167" fontId="2" fillId="2" borderId="16" xfId="0" applyNumberFormat="1" applyFont="1" applyFill="1" applyBorder="1" applyAlignment="1" applyProtection="1">
      <alignment horizontal="right" vertical="top" wrapText="1" indent="1"/>
      <protection locked="0"/>
    </xf>
    <xf numFmtId="167" fontId="2" fillId="2" borderId="17" xfId="0" applyNumberFormat="1" applyFont="1" applyFill="1" applyBorder="1" applyAlignment="1" applyProtection="1">
      <alignment horizontal="right" vertical="top" wrapText="1" indent="1"/>
      <protection locked="0"/>
    </xf>
    <xf numFmtId="167" fontId="2" fillId="2" borderId="18" xfId="0" applyNumberFormat="1" applyFont="1" applyFill="1" applyBorder="1" applyAlignment="1" applyProtection="1">
      <alignment horizontal="right" vertical="top" wrapText="1" indent="1"/>
      <protection locked="0"/>
    </xf>
    <xf numFmtId="167" fontId="1" fillId="0" borderId="25" xfId="0" applyNumberFormat="1" applyFont="1" applyFill="1" applyBorder="1" applyAlignment="1" applyProtection="1">
      <alignment horizontal="right" vertical="top" wrapText="1" indent="1"/>
    </xf>
    <xf numFmtId="167" fontId="1" fillId="0" borderId="19" xfId="0" applyNumberFormat="1" applyFont="1" applyFill="1" applyBorder="1" applyAlignment="1" applyProtection="1">
      <alignment horizontal="right" vertical="top" wrapText="1" indent="1"/>
    </xf>
    <xf numFmtId="169" fontId="1" fillId="0" borderId="19" xfId="0" applyNumberFormat="1" applyFont="1" applyFill="1" applyBorder="1" applyAlignment="1" applyProtection="1">
      <alignment horizontal="right" vertical="top" wrapText="1" indent="1"/>
    </xf>
    <xf numFmtId="0" fontId="2" fillId="0" borderId="0" xfId="0" applyFont="1" applyFill="1" applyBorder="1" applyAlignment="1" applyProtection="1">
      <alignment horizontal="right" indent="1"/>
    </xf>
    <xf numFmtId="167" fontId="2" fillId="0" borderId="12" xfId="0" applyNumberFormat="1" applyFont="1" applyFill="1" applyBorder="1" applyAlignment="1" applyProtection="1">
      <alignment horizontal="right" vertical="top" wrapText="1" indent="1"/>
    </xf>
    <xf numFmtId="0" fontId="1" fillId="0" borderId="0" xfId="0" applyFont="1" applyFill="1" applyAlignment="1" applyProtection="1">
      <alignment horizontal="right" indent="1"/>
    </xf>
    <xf numFmtId="167" fontId="2" fillId="0" borderId="21" xfId="0" applyNumberFormat="1" applyFont="1" applyFill="1" applyBorder="1" applyAlignment="1" applyProtection="1">
      <alignment horizontal="right" indent="1"/>
    </xf>
    <xf numFmtId="172" fontId="2" fillId="0" borderId="12" xfId="0" applyNumberFormat="1" applyFont="1" applyBorder="1" applyAlignment="1" applyProtection="1">
      <alignment horizontal="right" indent="1"/>
    </xf>
    <xf numFmtId="172" fontId="1" fillId="0" borderId="0" xfId="0" applyNumberFormat="1" applyFont="1" applyAlignment="1" applyProtection="1">
      <alignment horizontal="right" indent="1"/>
    </xf>
    <xf numFmtId="1" fontId="8" fillId="0" borderId="12" xfId="0" applyNumberFormat="1" applyFont="1" applyBorder="1" applyAlignment="1" applyProtection="1">
      <alignment horizontal="right" indent="1"/>
    </xf>
    <xf numFmtId="0" fontId="2" fillId="0" borderId="5" xfId="0" applyFont="1" applyBorder="1" applyAlignment="1" applyProtection="1"/>
    <xf numFmtId="0" fontId="1" fillId="0" borderId="26" xfId="0" applyFont="1" applyBorder="1" applyAlignment="1" applyProtection="1">
      <alignment vertical="top" wrapText="1"/>
    </xf>
    <xf numFmtId="0" fontId="1" fillId="0" borderId="0" xfId="0" applyFont="1" applyBorder="1" applyAlignment="1" applyProtection="1"/>
    <xf numFmtId="0" fontId="1" fillId="0" borderId="1" xfId="0" applyFont="1" applyBorder="1" applyAlignment="1" applyProtection="1"/>
    <xf numFmtId="0" fontId="0" fillId="0" borderId="9" xfId="0" applyBorder="1" applyAlignment="1" applyProtection="1"/>
    <xf numFmtId="0" fontId="1" fillId="0" borderId="5" xfId="0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top" wrapText="1"/>
    </xf>
    <xf numFmtId="0" fontId="1" fillId="4" borderId="1" xfId="0" applyFont="1" applyFill="1" applyBorder="1" applyAlignment="1" applyProtection="1"/>
    <xf numFmtId="0" fontId="0" fillId="4" borderId="0" xfId="0" applyFill="1" applyBorder="1" applyAlignment="1" applyProtection="1"/>
    <xf numFmtId="167" fontId="2" fillId="3" borderId="21" xfId="0" applyNumberFormat="1" applyFont="1" applyFill="1" applyBorder="1" applyAlignment="1" applyProtection="1">
      <alignment horizontal="right" vertical="top" wrapText="1" indent="1"/>
    </xf>
    <xf numFmtId="167" fontId="1" fillId="0" borderId="5" xfId="0" applyNumberFormat="1" applyFont="1" applyBorder="1" applyProtection="1"/>
    <xf numFmtId="167" fontId="10" fillId="4" borderId="0" xfId="0" applyNumberFormat="1" applyFont="1" applyFill="1" applyBorder="1" applyAlignment="1" applyProtection="1"/>
    <xf numFmtId="167" fontId="1" fillId="4" borderId="17" xfId="0" applyNumberFormat="1" applyFont="1" applyFill="1" applyBorder="1" applyAlignment="1" applyProtection="1">
      <alignment horizontal="right" vertical="top" wrapText="1" indent="1"/>
    </xf>
    <xf numFmtId="0" fontId="2" fillId="0" borderId="0" xfId="0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top" wrapText="1"/>
    </xf>
    <xf numFmtId="0" fontId="2" fillId="0" borderId="4" xfId="0" applyFont="1" applyBorder="1" applyAlignment="1" applyProtection="1"/>
    <xf numFmtId="0" fontId="2" fillId="0" borderId="5" xfId="0" applyFont="1" applyBorder="1" applyAlignment="1" applyProtection="1"/>
    <xf numFmtId="0" fontId="1" fillId="0" borderId="27" xfId="0" applyFont="1" applyBorder="1" applyAlignment="1" applyProtection="1">
      <alignment vertical="top" wrapText="1"/>
    </xf>
    <xf numFmtId="0" fontId="1" fillId="0" borderId="26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vertical="top" wrapText="1"/>
    </xf>
    <xf numFmtId="0" fontId="1" fillId="0" borderId="0" xfId="0" applyFont="1" applyBorder="1" applyAlignment="1" applyProtection="1"/>
    <xf numFmtId="0" fontId="1" fillId="0" borderId="1" xfId="0" applyFont="1" applyBorder="1" applyAlignment="1" applyProtection="1"/>
    <xf numFmtId="0" fontId="0" fillId="0" borderId="0" xfId="0" applyBorder="1" applyAlignment="1" applyProtection="1"/>
    <xf numFmtId="0" fontId="1" fillId="0" borderId="8" xfId="0" applyFont="1" applyBorder="1" applyAlignment="1" applyProtection="1">
      <alignment vertical="top"/>
    </xf>
    <xf numFmtId="0" fontId="0" fillId="0" borderId="9" xfId="0" applyBorder="1" applyAlignment="1" applyProtection="1"/>
    <xf numFmtId="0" fontId="2" fillId="0" borderId="4" xfId="0" applyFont="1" applyBorder="1" applyAlignment="1" applyProtection="1">
      <alignment vertical="top" wrapText="1"/>
    </xf>
    <xf numFmtId="0" fontId="1" fillId="0" borderId="5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autoPageBreaks="0"/>
  </sheetPr>
  <dimension ref="A1:O79"/>
  <sheetViews>
    <sheetView showGridLines="0" tabSelected="1" zoomScaleNormal="100" zoomScaleSheetLayoutView="85" workbookViewId="0">
      <selection activeCell="E5" sqref="E5"/>
    </sheetView>
  </sheetViews>
  <sheetFormatPr baseColWidth="10" defaultColWidth="11.453125" defaultRowHeight="13" x14ac:dyDescent="0.3"/>
  <cols>
    <col min="1" max="1" width="3.1796875" style="10" customWidth="1"/>
    <col min="2" max="2" width="37.7265625" style="10" customWidth="1"/>
    <col min="3" max="3" width="43.81640625" style="10" customWidth="1"/>
    <col min="4" max="4" width="9.54296875" style="10" customWidth="1"/>
    <col min="5" max="5" width="16.7265625" style="10" customWidth="1"/>
    <col min="6" max="6" width="11.453125" style="10"/>
    <col min="7" max="7" width="13" style="10" bestFit="1" customWidth="1"/>
    <col min="8" max="16384" width="11.453125" style="10"/>
  </cols>
  <sheetData>
    <row r="1" spans="1:15" ht="13.5" thickBot="1" x14ac:dyDescent="0.35"/>
    <row r="2" spans="1:15" ht="18" customHeight="1" thickBot="1" x14ac:dyDescent="0.4">
      <c r="B2" s="36" t="s">
        <v>47</v>
      </c>
      <c r="C2" s="37"/>
      <c r="D2" s="37"/>
      <c r="E2" s="32" t="s">
        <v>47</v>
      </c>
      <c r="O2" s="46"/>
    </row>
    <row r="4" spans="1:15" ht="13.5" thickBot="1" x14ac:dyDescent="0.35">
      <c r="B4" s="9" t="s">
        <v>34</v>
      </c>
      <c r="E4" s="47"/>
    </row>
    <row r="5" spans="1:15" x14ac:dyDescent="0.3">
      <c r="B5" s="11" t="s">
        <v>15</v>
      </c>
      <c r="C5" s="12"/>
      <c r="D5" s="12"/>
      <c r="E5" s="48">
        <v>100</v>
      </c>
      <c r="G5" s="33"/>
    </row>
    <row r="6" spans="1:15" x14ac:dyDescent="0.3">
      <c r="B6" s="13" t="s">
        <v>32</v>
      </c>
      <c r="C6" s="14"/>
      <c r="D6" s="14"/>
      <c r="E6" s="49">
        <v>500</v>
      </c>
      <c r="H6" s="10" t="s">
        <v>12</v>
      </c>
    </row>
    <row r="7" spans="1:15" ht="13.5" thickBot="1" x14ac:dyDescent="0.35">
      <c r="B7" s="23" t="s">
        <v>14</v>
      </c>
      <c r="C7" s="24"/>
      <c r="D7" s="24"/>
      <c r="E7" s="50">
        <v>1</v>
      </c>
      <c r="F7" s="10" t="s">
        <v>12</v>
      </c>
    </row>
    <row r="8" spans="1:15" x14ac:dyDescent="0.3">
      <c r="A8" s="9"/>
      <c r="C8" s="14"/>
      <c r="D8" s="14"/>
      <c r="E8" s="51"/>
    </row>
    <row r="9" spans="1:15" ht="15.5" thickBot="1" x14ac:dyDescent="0.35">
      <c r="A9" s="3"/>
      <c r="B9" s="3" t="s">
        <v>11</v>
      </c>
      <c r="C9" s="2" t="s">
        <v>0</v>
      </c>
      <c r="D9" s="2"/>
      <c r="E9" s="52" t="s">
        <v>1</v>
      </c>
    </row>
    <row r="10" spans="1:15" x14ac:dyDescent="0.3">
      <c r="A10" s="29"/>
      <c r="B10" s="5" t="s">
        <v>2</v>
      </c>
      <c r="C10" s="6" t="s">
        <v>3</v>
      </c>
      <c r="D10" s="6"/>
      <c r="E10" s="53">
        <v>0.15</v>
      </c>
    </row>
    <row r="11" spans="1:15" x14ac:dyDescent="0.3">
      <c r="A11" s="29"/>
      <c r="B11" s="4" t="s">
        <v>4</v>
      </c>
      <c r="C11" s="1" t="s">
        <v>5</v>
      </c>
      <c r="D11" s="1"/>
      <c r="E11" s="54">
        <v>9</v>
      </c>
    </row>
    <row r="12" spans="1:15" x14ac:dyDescent="0.3">
      <c r="A12" s="29"/>
      <c r="B12" s="4" t="s">
        <v>6</v>
      </c>
      <c r="C12" s="1" t="s">
        <v>5</v>
      </c>
      <c r="D12" s="1"/>
      <c r="E12" s="54">
        <v>9</v>
      </c>
    </row>
    <row r="13" spans="1:15" x14ac:dyDescent="0.3">
      <c r="A13" s="29"/>
      <c r="B13" s="4" t="s">
        <v>7</v>
      </c>
      <c r="C13" s="1" t="s">
        <v>5</v>
      </c>
      <c r="D13" s="1"/>
      <c r="E13" s="54">
        <v>3</v>
      </c>
      <c r="H13" s="96"/>
      <c r="I13" s="97"/>
    </row>
    <row r="14" spans="1:15" x14ac:dyDescent="0.3">
      <c r="A14" s="29"/>
      <c r="B14" s="4" t="s">
        <v>16</v>
      </c>
      <c r="C14" s="1" t="s">
        <v>8</v>
      </c>
      <c r="D14" s="1"/>
      <c r="E14" s="54">
        <v>0.25</v>
      </c>
    </row>
    <row r="15" spans="1:15" x14ac:dyDescent="0.3">
      <c r="A15" s="29"/>
      <c r="B15" s="4" t="s">
        <v>9</v>
      </c>
      <c r="C15" s="1" t="s">
        <v>10</v>
      </c>
      <c r="D15" s="1"/>
      <c r="E15" s="55">
        <v>0.25</v>
      </c>
      <c r="G15" s="10" t="s">
        <v>64</v>
      </c>
    </row>
    <row r="16" spans="1:15" x14ac:dyDescent="0.3">
      <c r="A16" s="29"/>
      <c r="B16" s="100" t="s">
        <v>65</v>
      </c>
      <c r="C16" s="101"/>
      <c r="D16" s="84"/>
      <c r="E16" s="56">
        <f>E10*45+E11+E12+E13+30*E14+20*E15</f>
        <v>40.25</v>
      </c>
    </row>
    <row r="17" spans="1:7" ht="13.5" thickBot="1" x14ac:dyDescent="0.35">
      <c r="A17" s="29"/>
      <c r="B17" s="108" t="s">
        <v>27</v>
      </c>
      <c r="C17" s="109"/>
      <c r="D17" s="88"/>
      <c r="E17" s="57">
        <f>0.21*E16*E7</f>
        <v>8.4525000000000006</v>
      </c>
      <c r="G17" s="34"/>
    </row>
    <row r="18" spans="1:7" x14ac:dyDescent="0.3">
      <c r="A18" s="29"/>
      <c r="B18" s="97" t="s">
        <v>53</v>
      </c>
      <c r="C18" s="97"/>
      <c r="D18" s="89"/>
      <c r="E18" s="58" t="s">
        <v>12</v>
      </c>
    </row>
    <row r="19" spans="1:7" x14ac:dyDescent="0.3">
      <c r="B19" s="14"/>
      <c r="C19" s="14"/>
      <c r="D19" s="14"/>
      <c r="E19" s="47"/>
    </row>
    <row r="20" spans="1:7" ht="13.5" thickBot="1" x14ac:dyDescent="0.35">
      <c r="B20" s="3" t="s">
        <v>13</v>
      </c>
      <c r="C20" s="14"/>
      <c r="D20" s="14"/>
      <c r="E20" s="59"/>
    </row>
    <row r="21" spans="1:7" x14ac:dyDescent="0.3">
      <c r="B21" s="25" t="s">
        <v>20</v>
      </c>
      <c r="C21" s="40" t="s">
        <v>26</v>
      </c>
      <c r="D21" s="40"/>
      <c r="E21" s="60" t="s">
        <v>28</v>
      </c>
    </row>
    <row r="22" spans="1:7" x14ac:dyDescent="0.3">
      <c r="B22" s="26" t="s">
        <v>19</v>
      </c>
      <c r="C22" s="15">
        <v>250</v>
      </c>
      <c r="D22" s="15"/>
      <c r="E22" s="61">
        <v>0</v>
      </c>
    </row>
    <row r="23" spans="1:7" x14ac:dyDescent="0.3">
      <c r="B23" s="26" t="s">
        <v>21</v>
      </c>
      <c r="C23" s="15">
        <v>250</v>
      </c>
      <c r="D23" s="15"/>
      <c r="E23" s="62"/>
    </row>
    <row r="24" spans="1:7" x14ac:dyDescent="0.3">
      <c r="B24" s="26" t="s">
        <v>22</v>
      </c>
      <c r="C24" s="15">
        <v>150</v>
      </c>
      <c r="D24" s="15"/>
      <c r="E24" s="62">
        <f>1/3*E5</f>
        <v>33.333333333333329</v>
      </c>
    </row>
    <row r="25" spans="1:7" x14ac:dyDescent="0.3">
      <c r="B25" s="26" t="s">
        <v>23</v>
      </c>
      <c r="C25" s="15">
        <v>100</v>
      </c>
      <c r="D25" s="15"/>
      <c r="E25" s="62">
        <f>2/3*E5</f>
        <v>66.666666666666657</v>
      </c>
    </row>
    <row r="26" spans="1:7" x14ac:dyDescent="0.3">
      <c r="B26" s="26" t="s">
        <v>24</v>
      </c>
      <c r="C26" s="15">
        <v>12</v>
      </c>
      <c r="D26" s="15"/>
      <c r="E26" s="63"/>
    </row>
    <row r="27" spans="1:7" ht="13.5" thickBot="1" x14ac:dyDescent="0.35">
      <c r="B27" s="27" t="s">
        <v>25</v>
      </c>
      <c r="C27" s="17"/>
      <c r="D27" s="24"/>
      <c r="E27" s="64">
        <f>0.000125*(E22*$C22+E23*$C23+E24*$C24+E25*$C25+E26*$C26)</f>
        <v>1.458333333333333</v>
      </c>
    </row>
    <row r="28" spans="1:7" x14ac:dyDescent="0.3">
      <c r="A28" s="14"/>
      <c r="B28" s="28" t="s">
        <v>66</v>
      </c>
      <c r="E28" s="47"/>
    </row>
    <row r="29" spans="1:7" x14ac:dyDescent="0.3">
      <c r="B29" s="14"/>
      <c r="C29" s="14"/>
      <c r="D29" s="14"/>
      <c r="E29" s="65"/>
    </row>
    <row r="30" spans="1:7" ht="13.5" thickBot="1" x14ac:dyDescent="0.35">
      <c r="A30" s="14"/>
      <c r="B30" s="18" t="s">
        <v>33</v>
      </c>
      <c r="C30" s="14"/>
      <c r="D30" s="14"/>
      <c r="E30" s="66"/>
    </row>
    <row r="31" spans="1:7" x14ac:dyDescent="0.3">
      <c r="B31" s="45" t="s">
        <v>56</v>
      </c>
      <c r="C31" s="21"/>
      <c r="D31" s="21"/>
      <c r="E31" s="48">
        <v>100</v>
      </c>
    </row>
    <row r="32" spans="1:7" x14ac:dyDescent="0.3">
      <c r="B32" s="13" t="s">
        <v>55</v>
      </c>
      <c r="C32" s="22"/>
      <c r="D32" s="22"/>
      <c r="E32" s="67">
        <v>0.8</v>
      </c>
    </row>
    <row r="33" spans="2:5" x14ac:dyDescent="0.3">
      <c r="B33" s="26" t="s">
        <v>57</v>
      </c>
      <c r="C33" s="22"/>
      <c r="D33" s="22"/>
      <c r="E33" s="62"/>
    </row>
    <row r="34" spans="2:5" x14ac:dyDescent="0.3">
      <c r="B34" s="13" t="s">
        <v>58</v>
      </c>
      <c r="C34" s="22"/>
      <c r="D34" s="22"/>
      <c r="E34" s="67"/>
    </row>
    <row r="35" spans="2:5" x14ac:dyDescent="0.3">
      <c r="B35" s="26" t="s">
        <v>59</v>
      </c>
      <c r="C35" s="14"/>
      <c r="D35" s="14"/>
      <c r="E35" s="62"/>
    </row>
    <row r="36" spans="2:5" x14ac:dyDescent="0.3">
      <c r="B36" s="13" t="s">
        <v>60</v>
      </c>
      <c r="C36" s="14"/>
      <c r="D36" s="14"/>
      <c r="E36" s="67"/>
    </row>
    <row r="37" spans="2:5" x14ac:dyDescent="0.3">
      <c r="B37" s="26" t="s">
        <v>61</v>
      </c>
      <c r="C37" s="14"/>
      <c r="D37" s="14"/>
      <c r="E37" s="62"/>
    </row>
    <row r="38" spans="2:5" x14ac:dyDescent="0.3">
      <c r="B38" s="31" t="s">
        <v>62</v>
      </c>
      <c r="C38" s="41"/>
      <c r="D38" s="41"/>
      <c r="E38" s="68"/>
    </row>
    <row r="39" spans="2:5" ht="13.5" thickBot="1" x14ac:dyDescent="0.35">
      <c r="B39" s="38" t="s">
        <v>48</v>
      </c>
      <c r="C39" s="39"/>
      <c r="D39" s="39"/>
      <c r="E39" s="92">
        <f>0.001*E6*(E32*E31+E34*E33+E36*E35+E38*E37)</f>
        <v>40</v>
      </c>
    </row>
    <row r="40" spans="2:5" x14ac:dyDescent="0.3">
      <c r="B40" s="18"/>
      <c r="C40" s="14"/>
      <c r="D40" s="14"/>
      <c r="E40" s="69"/>
    </row>
    <row r="41" spans="2:5" ht="13.5" thickBot="1" x14ac:dyDescent="0.35">
      <c r="B41" s="18" t="s">
        <v>35</v>
      </c>
      <c r="C41" s="14"/>
      <c r="D41" s="14"/>
      <c r="E41" s="69"/>
    </row>
    <row r="42" spans="2:5" x14ac:dyDescent="0.3">
      <c r="B42" s="11" t="s">
        <v>36</v>
      </c>
      <c r="C42" s="12"/>
      <c r="D42" s="12"/>
      <c r="E42" s="70">
        <v>20</v>
      </c>
    </row>
    <row r="43" spans="2:5" x14ac:dyDescent="0.3">
      <c r="B43" s="104" t="s">
        <v>67</v>
      </c>
      <c r="C43" s="105"/>
      <c r="D43" s="8"/>
      <c r="E43" s="71">
        <v>2.71</v>
      </c>
    </row>
    <row r="44" spans="2:5" x14ac:dyDescent="0.3">
      <c r="B44" s="86" t="s">
        <v>68</v>
      </c>
      <c r="C44" s="8"/>
      <c r="D44" s="8"/>
      <c r="E44" s="71">
        <v>0</v>
      </c>
    </row>
    <row r="45" spans="2:5" x14ac:dyDescent="0.3">
      <c r="B45" s="86" t="s">
        <v>71</v>
      </c>
      <c r="C45" s="8"/>
      <c r="D45" s="8"/>
      <c r="E45" s="71">
        <v>17.29</v>
      </c>
    </row>
    <row r="46" spans="2:5" x14ac:dyDescent="0.3">
      <c r="B46" s="90" t="s">
        <v>69</v>
      </c>
      <c r="C46" s="91"/>
      <c r="D46" s="94">
        <f>E39</f>
        <v>40</v>
      </c>
      <c r="E46" s="95">
        <f>SUM(E42:E45)</f>
        <v>40</v>
      </c>
    </row>
    <row r="47" spans="2:5" x14ac:dyDescent="0.3">
      <c r="B47" s="102" t="s">
        <v>17</v>
      </c>
      <c r="C47" s="103"/>
      <c r="D47" s="85"/>
      <c r="E47" s="71">
        <v>0</v>
      </c>
    </row>
    <row r="48" spans="2:5" ht="13.5" thickBot="1" x14ac:dyDescent="0.35">
      <c r="B48" s="106" t="s">
        <v>18</v>
      </c>
      <c r="C48" s="107"/>
      <c r="D48" s="87"/>
      <c r="E48" s="72">
        <v>0</v>
      </c>
    </row>
    <row r="49" spans="1:5" x14ac:dyDescent="0.3">
      <c r="B49" s="7"/>
      <c r="C49" s="8"/>
      <c r="D49" s="8"/>
      <c r="E49" s="69"/>
    </row>
    <row r="50" spans="1:5" ht="13.5" thickBot="1" x14ac:dyDescent="0.35">
      <c r="B50" s="9" t="s">
        <v>45</v>
      </c>
      <c r="E50" s="47"/>
    </row>
    <row r="51" spans="1:5" x14ac:dyDescent="0.3">
      <c r="B51" s="11" t="s">
        <v>46</v>
      </c>
      <c r="C51" s="12"/>
      <c r="D51" s="12"/>
      <c r="E51" s="73">
        <f>E17</f>
        <v>8.4525000000000006</v>
      </c>
    </row>
    <row r="52" spans="1:5" x14ac:dyDescent="0.3">
      <c r="B52" s="13" t="s">
        <v>52</v>
      </c>
      <c r="C52" s="14"/>
      <c r="D52" s="14"/>
      <c r="E52" s="74">
        <f>E27</f>
        <v>1.458333333333333</v>
      </c>
    </row>
    <row r="53" spans="1:5" x14ac:dyDescent="0.3">
      <c r="A53" s="14"/>
      <c r="B53" s="13" t="s">
        <v>37</v>
      </c>
      <c r="C53" s="15"/>
      <c r="D53" s="15"/>
      <c r="E53" s="75">
        <f>E43</f>
        <v>2.71</v>
      </c>
    </row>
    <row r="54" spans="1:5" x14ac:dyDescent="0.3">
      <c r="A54" s="14"/>
      <c r="B54" s="102" t="s">
        <v>17</v>
      </c>
      <c r="C54" s="103"/>
      <c r="D54" s="85"/>
      <c r="E54" s="75">
        <f>E47</f>
        <v>0</v>
      </c>
    </row>
    <row r="55" spans="1:5" ht="13.5" thickBot="1" x14ac:dyDescent="0.35">
      <c r="A55" s="14"/>
      <c r="B55" s="16" t="s">
        <v>29</v>
      </c>
      <c r="C55" s="17" t="s">
        <v>70</v>
      </c>
      <c r="D55" s="93">
        <f>0.21* (E10*45+30*E14+20*E15)*E7</f>
        <v>4.0424999999999995</v>
      </c>
      <c r="E55" s="57">
        <f>E51+E52-E53-E54</f>
        <v>7.2008333333333328</v>
      </c>
    </row>
    <row r="56" spans="1:5" x14ac:dyDescent="0.3">
      <c r="A56" s="14"/>
      <c r="B56" s="18"/>
      <c r="C56" s="14"/>
      <c r="D56" s="14"/>
      <c r="E56" s="69"/>
    </row>
    <row r="57" spans="1:5" ht="13.5" thickBot="1" x14ac:dyDescent="0.35">
      <c r="A57" s="14"/>
      <c r="B57" s="18" t="s">
        <v>44</v>
      </c>
      <c r="C57" s="14"/>
      <c r="D57" s="14"/>
      <c r="E57" s="76"/>
    </row>
    <row r="58" spans="1:5" x14ac:dyDescent="0.3">
      <c r="B58" s="11" t="s">
        <v>43</v>
      </c>
      <c r="C58" s="12"/>
      <c r="D58" s="12"/>
      <c r="E58" s="73">
        <f>E17</f>
        <v>8.4525000000000006</v>
      </c>
    </row>
    <row r="59" spans="1:5" x14ac:dyDescent="0.3">
      <c r="B59" s="13" t="s">
        <v>51</v>
      </c>
      <c r="C59" s="14"/>
      <c r="D59" s="14"/>
      <c r="E59" s="74">
        <f>E27</f>
        <v>1.458333333333333</v>
      </c>
    </row>
    <row r="60" spans="1:5" x14ac:dyDescent="0.3">
      <c r="B60" s="13" t="s">
        <v>72</v>
      </c>
      <c r="C60" s="14"/>
      <c r="D60" s="14"/>
      <c r="E60" s="74">
        <f>E45</f>
        <v>17.29</v>
      </c>
    </row>
    <row r="61" spans="1:5" x14ac:dyDescent="0.3">
      <c r="B61" s="102" t="s">
        <v>17</v>
      </c>
      <c r="C61" s="103"/>
      <c r="D61" s="85"/>
      <c r="E61" s="75">
        <f>E47</f>
        <v>0</v>
      </c>
    </row>
    <row r="62" spans="1:5" x14ac:dyDescent="0.3">
      <c r="B62" s="110" t="s">
        <v>18</v>
      </c>
      <c r="C62" s="105"/>
      <c r="D62" s="8"/>
      <c r="E62" s="75">
        <f>E48</f>
        <v>0</v>
      </c>
    </row>
    <row r="63" spans="1:5" ht="13.5" thickBot="1" x14ac:dyDescent="0.35">
      <c r="B63" s="98" t="s">
        <v>30</v>
      </c>
      <c r="C63" s="99"/>
      <c r="D63" s="83"/>
      <c r="E63" s="57">
        <f>E58+E59+E60*0.5-E61-E62</f>
        <v>18.555833333333332</v>
      </c>
    </row>
    <row r="64" spans="1:5" ht="13.5" thickBot="1" x14ac:dyDescent="0.35">
      <c r="E64" s="47"/>
    </row>
    <row r="65" spans="2:5" ht="13.5" thickBot="1" x14ac:dyDescent="0.35">
      <c r="B65" s="19" t="s">
        <v>31</v>
      </c>
      <c r="C65" s="20"/>
      <c r="D65" s="20"/>
      <c r="E65" s="77">
        <f>E55+E63</f>
        <v>25.756666666666664</v>
      </c>
    </row>
    <row r="66" spans="2:5" x14ac:dyDescent="0.3">
      <c r="E66" s="78"/>
    </row>
    <row r="67" spans="2:5" ht="13.5" thickBot="1" x14ac:dyDescent="0.35">
      <c r="B67" s="9" t="s">
        <v>39</v>
      </c>
      <c r="E67" s="78"/>
    </row>
    <row r="68" spans="2:5" x14ac:dyDescent="0.3">
      <c r="B68" s="11" t="s">
        <v>41</v>
      </c>
      <c r="C68" s="21"/>
      <c r="D68" s="21"/>
      <c r="E68" s="73">
        <f>IF(E14=0,E7*6.8775,E7*8.4525)</f>
        <v>8.4525000000000006</v>
      </c>
    </row>
    <row r="69" spans="2:5" x14ac:dyDescent="0.3">
      <c r="B69" s="13" t="s">
        <v>42</v>
      </c>
      <c r="C69" s="22"/>
      <c r="D69" s="22"/>
      <c r="E69" s="74">
        <f>E68</f>
        <v>8.4525000000000006</v>
      </c>
    </row>
    <row r="70" spans="2:5" ht="15" customHeight="1" x14ac:dyDescent="0.3">
      <c r="B70" s="13"/>
      <c r="C70" s="22"/>
      <c r="D70" s="22"/>
      <c r="E70" s="74" t="str">
        <f>IF(E14=0,"(k. Dusch)","(Dusch vorh.)")</f>
        <v>(Dusch vorh.)</v>
      </c>
    </row>
    <row r="71" spans="2:5" x14ac:dyDescent="0.3">
      <c r="B71" s="13" t="s">
        <v>49</v>
      </c>
      <c r="C71" s="14"/>
      <c r="D71" s="14"/>
      <c r="E71" s="74">
        <f>E5*350/24000</f>
        <v>1.4583333333333333</v>
      </c>
    </row>
    <row r="72" spans="2:5" x14ac:dyDescent="0.3">
      <c r="B72" s="13" t="s">
        <v>50</v>
      </c>
      <c r="C72" s="14"/>
      <c r="D72" s="14"/>
      <c r="E72" s="74">
        <f>E71</f>
        <v>1.4583333333333333</v>
      </c>
    </row>
    <row r="73" spans="2:5" x14ac:dyDescent="0.3">
      <c r="B73" s="13" t="s">
        <v>40</v>
      </c>
      <c r="C73" s="14"/>
      <c r="D73" s="14"/>
      <c r="E73" s="74">
        <f>0.001*0.8*0.5*E6*(E31+E33+E35+E37)</f>
        <v>20</v>
      </c>
    </row>
    <row r="74" spans="2:5" ht="13.5" thickBot="1" x14ac:dyDescent="0.35">
      <c r="B74" s="16" t="s">
        <v>38</v>
      </c>
      <c r="C74" s="30"/>
      <c r="D74" s="30"/>
      <c r="E74" s="79">
        <f>SUM(E68:E73)</f>
        <v>39.821666666666665</v>
      </c>
    </row>
    <row r="75" spans="2:5" ht="13.5" thickBot="1" x14ac:dyDescent="0.35">
      <c r="E75" s="47"/>
    </row>
    <row r="76" spans="2:5" ht="13.5" thickBot="1" x14ac:dyDescent="0.35">
      <c r="B76" s="19" t="s">
        <v>54</v>
      </c>
      <c r="C76" s="20"/>
      <c r="D76" s="20"/>
      <c r="E76" s="80">
        <f>E65/E74</f>
        <v>0.64680031808479466</v>
      </c>
    </row>
    <row r="77" spans="2:5" ht="13.5" thickBot="1" x14ac:dyDescent="0.35">
      <c r="E77" s="81"/>
    </row>
    <row r="78" spans="2:5" s="44" customFormat="1" ht="21.5" thickBot="1" x14ac:dyDescent="0.55000000000000004">
      <c r="B78" s="42" t="s">
        <v>63</v>
      </c>
      <c r="C78" s="43"/>
      <c r="D78" s="43"/>
      <c r="E78" s="82">
        <f>IF(E76&lt;(2/3),150-(150*E76),110-(90*E76))</f>
        <v>52.979952287280796</v>
      </c>
    </row>
    <row r="79" spans="2:5" x14ac:dyDescent="0.3">
      <c r="E79" s="35"/>
    </row>
  </sheetData>
  <sheetProtection password="DBAF" sheet="1" objects="1" scenarios="1" selectLockedCells="1"/>
  <mergeCells count="11">
    <mergeCell ref="B62:C62"/>
    <mergeCell ref="H13:I13"/>
    <mergeCell ref="B18:C18"/>
    <mergeCell ref="B63:C63"/>
    <mergeCell ref="B16:C16"/>
    <mergeCell ref="B54:C54"/>
    <mergeCell ref="B43:C43"/>
    <mergeCell ref="B61:C61"/>
    <mergeCell ref="B48:C48"/>
    <mergeCell ref="B17:C17"/>
    <mergeCell ref="B47:C47"/>
  </mergeCells>
  <phoneticPr fontId="4" type="noConversion"/>
  <pageMargins left="0.78740157480314965" right="0.39370078740157483" top="0.98425196850393704" bottom="0.98425196850393704" header="0.51181102362204722" footer="0.51181102362204722"/>
  <pageSetup paperSize="9" fitToHeight="2" orientation="landscape" r:id="rId1"/>
  <headerFooter alignWithMargins="0">
    <oddHeader>&amp;L&amp;G&amp;CTrinkwasserbedarf und Abwasseraufkommen</oddHeader>
    <oddFooter>&amp;LBNB Version 2011_1&amp;R&amp;F      &amp;P/&amp;N</oddFooter>
  </headerFooter>
  <rowBreaks count="1" manualBreakCount="1">
    <brk id="49" max="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1.2.3</vt:lpstr>
      <vt:lpstr>'1.2.3'!Druckbereich</vt:lpstr>
      <vt:lpstr>'1.2.3'!Drucktitel</vt:lpstr>
    </vt:vector>
  </TitlesOfParts>
  <Company>BBR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Nannen</dc:creator>
  <cp:lastModifiedBy>Geue, Yvonne</cp:lastModifiedBy>
  <cp:lastPrinted>2014-11-25T12:37:26Z</cp:lastPrinted>
  <dcterms:created xsi:type="dcterms:W3CDTF">2010-11-08T10:09:28Z</dcterms:created>
  <dcterms:modified xsi:type="dcterms:W3CDTF">2021-11-17T12:50:02Z</dcterms:modified>
</cp:coreProperties>
</file>