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4775" yWindow="120" windowWidth="13950" windowHeight="12525"/>
  </bookViews>
  <sheets>
    <sheet name="BNB_LABOR_2013_1_Marktversion" sheetId="7" r:id="rId1"/>
    <sheet name="1.2.3 - Wassergebrauchskennwert" sheetId="15" r:id="rId2"/>
    <sheet name="1.2.3" sheetId="9" r:id="rId3"/>
    <sheet name="4.1.5" sheetId="11" r:id="rId4"/>
    <sheet name="1.2.3 alt" sheetId="14" state="hidden" r:id="rId5"/>
    <sheet name="4.1.6" sheetId="12" r:id="rId6"/>
    <sheet name="4.1.7" sheetId="13" r:id="rId7"/>
    <sheet name="Dropdown" sheetId="8" state="hidden" r:id="rId8"/>
  </sheets>
  <definedNames>
    <definedName name="_xlnm.Print_Area" localSheetId="2">'1.2.3'!$A$1:$F$20</definedName>
    <definedName name="_xlnm.Print_Area" localSheetId="1">'1.2.3 - Wassergebrauchskennwert'!$A$1:$D$82</definedName>
    <definedName name="_xlnm.Print_Area" localSheetId="4">'1.2.3 alt'!$A$1:$F$26</definedName>
    <definedName name="_xlnm.Print_Area" localSheetId="3">'4.1.5'!$A$1:$F$29</definedName>
    <definedName name="_xlnm.Print_Area" localSheetId="5">'4.1.6'!$A$1:$F$27</definedName>
    <definedName name="_xlnm.Print_Area" localSheetId="6">'4.1.7'!$A$1:$I$67</definedName>
    <definedName name="_xlnm.Print_Area" localSheetId="0">BNB_LABOR_2013_1_Marktversion!$A$1:$S$219</definedName>
    <definedName name="_xlnm.Print_Titles" localSheetId="6">'4.1.7'!$11:$11</definedName>
    <definedName name="_xlnm.Print_Titles" localSheetId="0">BNB_LABOR_2013_1_Marktversion!$5:$6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7"/>
  <c r="D13" i="9"/>
  <c r="D77" i="15"/>
  <c r="D75"/>
  <c r="D76" s="1"/>
  <c r="D74"/>
  <c r="D72"/>
  <c r="D73" s="1"/>
  <c r="D66"/>
  <c r="D65"/>
  <c r="D64"/>
  <c r="D58"/>
  <c r="D57"/>
  <c r="D50"/>
  <c r="D43"/>
  <c r="C50" s="1"/>
  <c r="D31"/>
  <c r="D56" s="1"/>
  <c r="D20"/>
  <c r="D62" s="1"/>
  <c r="D19"/>
  <c r="R9" i="7"/>
  <c r="R10"/>
  <c r="R11"/>
  <c r="R12"/>
  <c r="S7"/>
  <c r="H176"/>
  <c r="H171"/>
  <c r="H164"/>
  <c r="H145"/>
  <c r="H141"/>
  <c r="H112"/>
  <c r="H93"/>
  <c r="H83"/>
  <c r="H80"/>
  <c r="H53"/>
  <c r="H24"/>
  <c r="F39" i="13"/>
  <c r="E13" i="9"/>
  <c r="E14"/>
  <c r="E20"/>
  <c r="E19"/>
  <c r="E18"/>
  <c r="E15"/>
  <c r="L11" i="7"/>
  <c r="K11"/>
  <c r="E26" i="14"/>
  <c r="E25"/>
  <c r="E24"/>
  <c r="E23"/>
  <c r="E22"/>
  <c r="E21"/>
  <c r="E20"/>
  <c r="E19"/>
  <c r="E18"/>
  <c r="E17"/>
  <c r="E16"/>
  <c r="E15"/>
  <c r="E13"/>
  <c r="E14"/>
  <c r="E12"/>
  <c r="B4"/>
  <c r="L8" i="7"/>
  <c r="L10"/>
  <c r="K10"/>
  <c r="L12"/>
  <c r="K12"/>
  <c r="B4" i="13"/>
  <c r="B4" i="12"/>
  <c r="B4" i="11"/>
  <c r="B4" i="9"/>
  <c r="F67" i="13"/>
  <c r="F66"/>
  <c r="F65"/>
  <c r="F64"/>
  <c r="F62"/>
  <c r="F63"/>
  <c r="F61"/>
  <c r="E61"/>
  <c r="F60"/>
  <c r="F59"/>
  <c r="F58"/>
  <c r="F57"/>
  <c r="E57"/>
  <c r="F56"/>
  <c r="F55"/>
  <c r="F54"/>
  <c r="F53"/>
  <c r="F52"/>
  <c r="F51"/>
  <c r="F50"/>
  <c r="F49"/>
  <c r="F48"/>
  <c r="F47"/>
  <c r="E47"/>
  <c r="F46"/>
  <c r="F45"/>
  <c r="F44"/>
  <c r="F43"/>
  <c r="F42"/>
  <c r="F41"/>
  <c r="F40"/>
  <c r="F38"/>
  <c r="F36"/>
  <c r="F37"/>
  <c r="F29"/>
  <c r="E29"/>
  <c r="F28"/>
  <c r="F27"/>
  <c r="F26"/>
  <c r="F25"/>
  <c r="F24"/>
  <c r="F23"/>
  <c r="F22"/>
  <c r="F21"/>
  <c r="E21"/>
  <c r="F20"/>
  <c r="F19"/>
  <c r="F18"/>
  <c r="F17"/>
  <c r="F16"/>
  <c r="F15"/>
  <c r="F14"/>
  <c r="F13"/>
  <c r="F12"/>
  <c r="E12"/>
  <c r="G12"/>
  <c r="G21"/>
  <c r="G57"/>
  <c r="G47"/>
  <c r="G61"/>
  <c r="G29"/>
  <c r="I12"/>
  <c r="H138" i="7"/>
  <c r="E26" i="12"/>
  <c r="E25"/>
  <c r="E24"/>
  <c r="E23"/>
  <c r="E22"/>
  <c r="E21"/>
  <c r="E20"/>
  <c r="E19"/>
  <c r="E18"/>
  <c r="E17"/>
  <c r="E16"/>
  <c r="E15"/>
  <c r="E14"/>
  <c r="E13"/>
  <c r="D12"/>
  <c r="E12"/>
  <c r="F12"/>
  <c r="H137" i="7"/>
  <c r="R8"/>
  <c r="K8"/>
  <c r="E29" i="11"/>
  <c r="E28"/>
  <c r="E27"/>
  <c r="E26"/>
  <c r="E25"/>
  <c r="E24"/>
  <c r="E23"/>
  <c r="E22"/>
  <c r="E21"/>
  <c r="E20"/>
  <c r="E19"/>
  <c r="E18"/>
  <c r="E17"/>
  <c r="E16"/>
  <c r="E15"/>
  <c r="E12" s="1"/>
  <c r="D12"/>
  <c r="E17" i="9"/>
  <c r="E16"/>
  <c r="E12"/>
  <c r="L135" i="7"/>
  <c r="K135"/>
  <c r="L136"/>
  <c r="I151"/>
  <c r="L34"/>
  <c r="K34"/>
  <c r="L33"/>
  <c r="K33"/>
  <c r="M135"/>
  <c r="M33"/>
  <c r="M34"/>
  <c r="D13" i="14"/>
  <c r="D12" s="1"/>
  <c r="F12" s="1"/>
  <c r="L9" i="7"/>
  <c r="K9"/>
  <c r="L138"/>
  <c r="K138"/>
  <c r="L137"/>
  <c r="K137"/>
  <c r="L215"/>
  <c r="K215"/>
  <c r="L205"/>
  <c r="K205"/>
  <c r="L201"/>
  <c r="K201"/>
  <c r="L196"/>
  <c r="K196"/>
  <c r="L189"/>
  <c r="K189"/>
  <c r="L183"/>
  <c r="O182"/>
  <c r="K183"/>
  <c r="N182"/>
  <c r="L179"/>
  <c r="K179"/>
  <c r="L176"/>
  <c r="K176"/>
  <c r="L171"/>
  <c r="K171"/>
  <c r="L164"/>
  <c r="K164"/>
  <c r="L163"/>
  <c r="K163"/>
  <c r="L151"/>
  <c r="K151"/>
  <c r="L145"/>
  <c r="K145"/>
  <c r="L141"/>
  <c r="O140"/>
  <c r="G179"/>
  <c r="K141"/>
  <c r="N140"/>
  <c r="L125"/>
  <c r="K125"/>
  <c r="L118"/>
  <c r="K118"/>
  <c r="L112"/>
  <c r="K112"/>
  <c r="L105"/>
  <c r="K105"/>
  <c r="L97"/>
  <c r="K97"/>
  <c r="L93"/>
  <c r="K93"/>
  <c r="L88"/>
  <c r="K88"/>
  <c r="L87"/>
  <c r="K87"/>
  <c r="L83"/>
  <c r="K83"/>
  <c r="L80"/>
  <c r="K80"/>
  <c r="L71"/>
  <c r="K71"/>
  <c r="L63"/>
  <c r="K63"/>
  <c r="L56"/>
  <c r="K56"/>
  <c r="L53"/>
  <c r="K53"/>
  <c r="L48"/>
  <c r="K48"/>
  <c r="L43"/>
  <c r="O42"/>
  <c r="G105"/>
  <c r="K43"/>
  <c r="N42"/>
  <c r="L31"/>
  <c r="O30"/>
  <c r="K31"/>
  <c r="L28"/>
  <c r="K28"/>
  <c r="L27"/>
  <c r="L24"/>
  <c r="K24"/>
  <c r="L23"/>
  <c r="K23"/>
  <c r="L21"/>
  <c r="K21"/>
  <c r="L20"/>
  <c r="K20"/>
  <c r="L19"/>
  <c r="K19"/>
  <c r="L18"/>
  <c r="K18"/>
  <c r="L17"/>
  <c r="K17"/>
  <c r="L16"/>
  <c r="K16"/>
  <c r="L15"/>
  <c r="K15"/>
  <c r="K27"/>
  <c r="M27" s="1"/>
  <c r="O14"/>
  <c r="G28"/>
  <c r="G34"/>
  <c r="G33"/>
  <c r="P182"/>
  <c r="M125"/>
  <c r="P140"/>
  <c r="M141"/>
  <c r="M145"/>
  <c r="M151"/>
  <c r="M163"/>
  <c r="M164"/>
  <c r="M171"/>
  <c r="M176"/>
  <c r="M179"/>
  <c r="N30"/>
  <c r="P30"/>
  <c r="O111"/>
  <c r="G136"/>
  <c r="M137"/>
  <c r="M138"/>
  <c r="M15"/>
  <c r="M16"/>
  <c r="M17"/>
  <c r="M18"/>
  <c r="M19"/>
  <c r="M20"/>
  <c r="M21"/>
  <c r="M23"/>
  <c r="M24"/>
  <c r="M31"/>
  <c r="M56"/>
  <c r="M63"/>
  <c r="M80"/>
  <c r="M87"/>
  <c r="M93"/>
  <c r="M97"/>
  <c r="M105"/>
  <c r="M183"/>
  <c r="M189"/>
  <c r="M196"/>
  <c r="M201"/>
  <c r="M205"/>
  <c r="M215"/>
  <c r="M118"/>
  <c r="M112"/>
  <c r="M88"/>
  <c r="M83"/>
  <c r="M71"/>
  <c r="M53"/>
  <c r="M48"/>
  <c r="P42"/>
  <c r="M43"/>
  <c r="M28"/>
  <c r="G31"/>
  <c r="G20"/>
  <c r="G23"/>
  <c r="G43"/>
  <c r="G48"/>
  <c r="G53"/>
  <c r="G56"/>
  <c r="G63"/>
  <c r="G71"/>
  <c r="G80"/>
  <c r="G83"/>
  <c r="G87"/>
  <c r="G88"/>
  <c r="G93"/>
  <c r="G97"/>
  <c r="G141"/>
  <c r="G145"/>
  <c r="G151"/>
  <c r="G163"/>
  <c r="G164"/>
  <c r="G171"/>
  <c r="G176"/>
  <c r="G18"/>
  <c r="G27"/>
  <c r="G16"/>
  <c r="G24"/>
  <c r="G21"/>
  <c r="G19"/>
  <c r="G17"/>
  <c r="G15"/>
  <c r="G135"/>
  <c r="G112"/>
  <c r="G125"/>
  <c r="G138"/>
  <c r="G118"/>
  <c r="G137"/>
  <c r="F12" i="11" l="1"/>
  <c r="H136" i="7" s="1"/>
  <c r="N14"/>
  <c r="P14" s="1"/>
  <c r="D67" i="15"/>
  <c r="D63"/>
  <c r="D78"/>
  <c r="D55"/>
  <c r="D59" s="1"/>
  <c r="H40" i="7" l="1"/>
  <c r="K136"/>
  <c r="D69" i="15"/>
  <c r="D80" s="1"/>
  <c r="D82" s="1"/>
  <c r="D12" i="9" s="1"/>
  <c r="F12" s="1"/>
  <c r="M136" i="7" l="1"/>
  <c r="N111"/>
  <c r="P111" s="1"/>
  <c r="S13" s="1"/>
</calcChain>
</file>

<file path=xl/comments1.xml><?xml version="1.0" encoding="utf-8"?>
<comments xmlns="http://schemas.openxmlformats.org/spreadsheetml/2006/main">
  <authors>
    <author>Laura Eckel</author>
  </authors>
  <commentList>
    <comment ref="C31" authorId="0">
      <text>
        <r>
          <rPr>
            <sz val="11"/>
            <color indexed="81"/>
            <rFont val="Neue Demos"/>
          </rPr>
          <t>Summe Standardlabore, Reinräume und Tierräume muss 100% ergeben!</t>
        </r>
      </text>
    </comment>
  </commentList>
</comments>
</file>

<file path=xl/sharedStrings.xml><?xml version="1.0" encoding="utf-8"?>
<sst xmlns="http://schemas.openxmlformats.org/spreadsheetml/2006/main" count="827" uniqueCount="558">
  <si>
    <t xml:space="preserve">Bedeutungs-faktor </t>
  </si>
  <si>
    <t>Punktzahl (gewichtet)</t>
  </si>
  <si>
    <t>Erfüllungs-grad</t>
  </si>
  <si>
    <t>Punkte Hauptkriteriengruppe</t>
  </si>
  <si>
    <t>Maximum</t>
  </si>
  <si>
    <t>Ist</t>
  </si>
  <si>
    <t>Ökologische Qualität</t>
  </si>
  <si>
    <t>Treibhauspotenzial (GWP)</t>
  </si>
  <si>
    <t>Ozonbildungspotenzial (POCP)</t>
  </si>
  <si>
    <t>Versauerungspotenzial (AP)</t>
  </si>
  <si>
    <t>Überdüngungspotenzial (EP)</t>
  </si>
  <si>
    <t>Risiken für die lokale Umwelt</t>
  </si>
  <si>
    <t>Flächeninanspruchnahme</t>
  </si>
  <si>
    <t>Ökonomische Qualität</t>
  </si>
  <si>
    <t>Lebenszykluskosten</t>
  </si>
  <si>
    <t>Wertentwicklung</t>
  </si>
  <si>
    <t>Gesundheit, Behaglichkeit und Nutzerzufriedenheit</t>
  </si>
  <si>
    <t>Thermischer Komfort im Winter</t>
  </si>
  <si>
    <t>Thermischer Komfort im Sommer</t>
  </si>
  <si>
    <t>Akustischer Komfort</t>
  </si>
  <si>
    <t>Visueller Komfort</t>
  </si>
  <si>
    <t>Einflussnahme des Nutzers</t>
  </si>
  <si>
    <t>Funktionalität</t>
  </si>
  <si>
    <t>Barrierefreiheit</t>
  </si>
  <si>
    <t>Fahrradkomfort</t>
  </si>
  <si>
    <t xml:space="preserve">Kunst am Bau </t>
  </si>
  <si>
    <t>Technische Qualität</t>
  </si>
  <si>
    <t>Qualität der technischen Ausführung</t>
  </si>
  <si>
    <t xml:space="preserve">Schallschutz </t>
  </si>
  <si>
    <t>Prozessqualität</t>
  </si>
  <si>
    <t>Qualität der Planung</t>
  </si>
  <si>
    <t>Integrale Planung</t>
  </si>
  <si>
    <t>Qualität der Bauausführung</t>
  </si>
  <si>
    <t>Qualitätssicherung der Bauausführung</t>
  </si>
  <si>
    <t>Risiken am Mikrostandort</t>
  </si>
  <si>
    <t>Verkehrsanbindung</t>
  </si>
  <si>
    <t xml:space="preserve"> 1.1.1</t>
  </si>
  <si>
    <t xml:space="preserve"> 1.1.2</t>
  </si>
  <si>
    <t xml:space="preserve"> 1.1.3</t>
  </si>
  <si>
    <t xml:space="preserve"> 1.1.5</t>
  </si>
  <si>
    <t xml:space="preserve"> 1.1.4</t>
  </si>
  <si>
    <t xml:space="preserve"> 1.1.6</t>
  </si>
  <si>
    <t xml:space="preserve"> 1.1.7</t>
  </si>
  <si>
    <t>Nachhaltige Materialgewinnung / Holz</t>
  </si>
  <si>
    <t xml:space="preserve"> 1.2.1</t>
  </si>
  <si>
    <t xml:space="preserve"> 1.2.2</t>
  </si>
  <si>
    <t xml:space="preserve"> 1.2.3</t>
  </si>
  <si>
    <t xml:space="preserve"> 1.2.4</t>
  </si>
  <si>
    <t>Gebäudebezogene Kosten im Lebenszyklus</t>
  </si>
  <si>
    <t xml:space="preserve"> 2.1.1</t>
  </si>
  <si>
    <t xml:space="preserve"> 2.2.1</t>
  </si>
  <si>
    <t xml:space="preserve"> 3.1.1</t>
  </si>
  <si>
    <t xml:space="preserve"> 3.1.2</t>
  </si>
  <si>
    <t xml:space="preserve"> 3.1.3</t>
  </si>
  <si>
    <t xml:space="preserve"> 3.1.4</t>
  </si>
  <si>
    <t xml:space="preserve"> 3.1.5</t>
  </si>
  <si>
    <t xml:space="preserve"> 3.1.6</t>
  </si>
  <si>
    <t xml:space="preserve"> 3.1.7</t>
  </si>
  <si>
    <t xml:space="preserve"> 3.1.8</t>
  </si>
  <si>
    <t>Aufenthaltsmerkmale im Außenraum</t>
  </si>
  <si>
    <t>Zugänglichkeit</t>
  </si>
  <si>
    <t>Sicherung der Gestaltungsqualität</t>
  </si>
  <si>
    <t xml:space="preserve">Wärme- und Tauwasserschutz </t>
  </si>
  <si>
    <t>Ausschreibung und Vergabe</t>
  </si>
  <si>
    <t>Systematische Inbetriebnahme</t>
  </si>
  <si>
    <t>Projektvorbereitung</t>
  </si>
  <si>
    <t>Quartiersmerkmale</t>
  </si>
  <si>
    <t>Nähe zu nutzungsrelevanten Einrichtungen</t>
  </si>
  <si>
    <t>Anliegende Medien / Erschließung</t>
  </si>
  <si>
    <t>Standortmerkmale</t>
  </si>
  <si>
    <t xml:space="preserve"> 3.3.1</t>
  </si>
  <si>
    <t xml:space="preserve"> 3.3.2</t>
  </si>
  <si>
    <t xml:space="preserve"> 4.1.1</t>
  </si>
  <si>
    <t xml:space="preserve"> 4.1.2</t>
  </si>
  <si>
    <t xml:space="preserve"> 4.1.3</t>
  </si>
  <si>
    <t xml:space="preserve"> 5.1.1</t>
  </si>
  <si>
    <t xml:space="preserve"> 5.1.2</t>
  </si>
  <si>
    <t xml:space="preserve"> 5.1.3</t>
  </si>
  <si>
    <t xml:space="preserve"> 5.1.4</t>
  </si>
  <si>
    <t xml:space="preserve"> 5.1.5</t>
  </si>
  <si>
    <t xml:space="preserve"> 5.2.1</t>
  </si>
  <si>
    <t xml:space="preserve"> 5.2.2</t>
  </si>
  <si>
    <t xml:space="preserve"> 5.2.3</t>
  </si>
  <si>
    <t xml:space="preserve"> 6.1.1</t>
  </si>
  <si>
    <t xml:space="preserve"> 6.1.2</t>
  </si>
  <si>
    <t xml:space="preserve"> 6.1.3</t>
  </si>
  <si>
    <t xml:space="preserve"> 6.1.4</t>
  </si>
  <si>
    <t xml:space="preserve"> 6.1.5</t>
  </si>
  <si>
    <t xml:space="preserve"> 6.1.6</t>
  </si>
  <si>
    <t>Ressourceninanspruchnahme</t>
  </si>
  <si>
    <t>Zielwert</t>
  </si>
  <si>
    <t>Anteil erneuerbarer Primärenergie</t>
  </si>
  <si>
    <t>Gesamtenergiebedarf</t>
  </si>
  <si>
    <t>Soziokulturelle und funktionale Qualität</t>
  </si>
  <si>
    <t xml:space="preserve"> 3.2.1</t>
  </si>
  <si>
    <t>Operative Temperatur</t>
  </si>
  <si>
    <t>Zugluft</t>
  </si>
  <si>
    <t>Relative Luftfeuchte</t>
  </si>
  <si>
    <t>Stahlungstemperaturasymmetrie und Fußbodentemperatur</t>
  </si>
  <si>
    <t>Flüchtige organische Stoffe (VOC) und Formaldehyd</t>
  </si>
  <si>
    <t>Personenbezogene Lüftungsrate</t>
  </si>
  <si>
    <t>Einzel- und Mehrpersonenbüros bis 40 m²</t>
  </si>
  <si>
    <t>Mehrpersonenbüros</t>
  </si>
  <si>
    <t>Besprechungsräume</t>
  </si>
  <si>
    <t>Kantinen über 50 m²</t>
  </si>
  <si>
    <t>Blendfreiheit Tageslicht</t>
  </si>
  <si>
    <t>Lichtverteilung</t>
  </si>
  <si>
    <t>Farbwiedergabe</t>
  </si>
  <si>
    <t>Lüftung</t>
  </si>
  <si>
    <t>Sonnenschutz</t>
  </si>
  <si>
    <t>Blendschutz</t>
  </si>
  <si>
    <t>Temperaturen während der Heizperiode</t>
  </si>
  <si>
    <t>Temperaturen außerhalb der Heizperiode</t>
  </si>
  <si>
    <t>Bedienfreundlichkeit</t>
  </si>
  <si>
    <t>Subjektives Sicherheitsempfinden und Schutz vor Übergriffen</t>
  </si>
  <si>
    <t>Reduktion des Schadensausmaßes im Fall von Schadensereignissen</t>
  </si>
  <si>
    <t>Grundsätzliche Zugänglichkeit des Gebäudes</t>
  </si>
  <si>
    <t>Öffnung der Außenanlagen für die Öffentlichkeit</t>
  </si>
  <si>
    <t>Öffnung gebäudeinterner Einrichtungen für die Öffentlichkeit</t>
  </si>
  <si>
    <t>Anzahl der Fahrradstellplätze</t>
  </si>
  <si>
    <t>Durchführung von Planungswettbewerben</t>
  </si>
  <si>
    <t>Wettbewerbsverfahren</t>
  </si>
  <si>
    <t>Ausführung des Entwurfs eines der Preisträger</t>
  </si>
  <si>
    <t>Beauftragung des Planungsteams</t>
  </si>
  <si>
    <t>Bereitstellung von Mitteln im Rahmen der Bauaufgabe</t>
  </si>
  <si>
    <t>Umsetzung des BMVBS-Leitfadens Kunst am Bau</t>
  </si>
  <si>
    <t>Öffentlichkeitsarbeit, Rezeption  der Kunst am Bau</t>
  </si>
  <si>
    <t>Luftschallschutz gegen Außenlärm</t>
  </si>
  <si>
    <t>Luftschallschutz gegenüber fremden Arbeitsräumen und eigenen Arbeitsbereichen</t>
  </si>
  <si>
    <t>Trittschallschutz gegenüber fremden Arbeitsräumen und eigenen Arbeitsbereichen</t>
  </si>
  <si>
    <t>Wärmebrückenzuschlag</t>
  </si>
  <si>
    <t>Klassen der Luftdurchlässigkeit (Fugendurchlässigkeit)</t>
  </si>
  <si>
    <t>Tauwasserbildung</t>
  </si>
  <si>
    <t>Luftwechsel</t>
  </si>
  <si>
    <t>Tragkonstruktion</t>
  </si>
  <si>
    <t>Bedarfsplanung oder vergleichbare Planung</t>
  </si>
  <si>
    <t>Zielvereinbarung</t>
  </si>
  <si>
    <t>Ârchitektenwettbewerb</t>
  </si>
  <si>
    <t>Öffentlichkeitsbeteiligung</t>
  </si>
  <si>
    <t>Integraler Planungsprozess</t>
  </si>
  <si>
    <t>Qualifikation des Planungsteams</t>
  </si>
  <si>
    <t>Integrales Planungsteam</t>
  </si>
  <si>
    <t>Erstellung von Wartungs-, Inspektions-, Betriebs-, und Pflegeanleitungen</t>
  </si>
  <si>
    <t>Erstellung eines Nutzerhandbuches</t>
  </si>
  <si>
    <t>Anpassung der Pläne und Berechnungen an das realisierte Gebäude</t>
  </si>
  <si>
    <t>Abfallarme Baustelle</t>
  </si>
  <si>
    <t>Lärmarme Baustelle</t>
  </si>
  <si>
    <t>Staubarme Baustelle</t>
  </si>
  <si>
    <t>Bodenschutz auf der Baustelle</t>
  </si>
  <si>
    <t>Blendfreiheit  Kunstlicht</t>
  </si>
  <si>
    <t>Schallschutz gegenüber haustechnischen Anlagen</t>
  </si>
  <si>
    <t>--</t>
  </si>
  <si>
    <t>Wirkungen auf die globale Umwelt</t>
  </si>
  <si>
    <t>Nachhaltigkeitskriterien</t>
  </si>
  <si>
    <t>Gewichtung Hauptkriterien-Gruppen Gesamtbewertung</t>
  </si>
  <si>
    <t>Gewichtung Einzelkriterien Gesamtbewertung</t>
  </si>
  <si>
    <t>Ozonschichtabbaupotenzial (ODP)</t>
  </si>
  <si>
    <r>
      <t>Primärenergiebedarf nicht erneuerbar (PE</t>
    </r>
    <r>
      <rPr>
        <b/>
        <vertAlign val="subscript"/>
        <sz val="9"/>
        <rFont val="Neue Demos Tab"/>
      </rPr>
      <t>ne</t>
    </r>
    <r>
      <rPr>
        <b/>
        <sz val="9"/>
        <rFont val="Neue Demos Tab"/>
      </rPr>
      <t>)</t>
    </r>
  </si>
  <si>
    <t>Trinkwasserbedarf und Abwasseraufkommen</t>
  </si>
  <si>
    <t>Innenraumhygiene</t>
  </si>
  <si>
    <t>Reinigung und Instandhaltung</t>
  </si>
  <si>
    <t>Baustelle / Bauprozess</t>
  </si>
  <si>
    <t>Verhältnisse am Mikrostandort</t>
  </si>
  <si>
    <t>Rückbau, Trennung und Verwertung</t>
  </si>
  <si>
    <t>Gestalterische und städtebauliche Qualität</t>
  </si>
  <si>
    <t>Komplexität und Optimierung der Planung</t>
  </si>
  <si>
    <r>
      <t>Gesamtprimärenergiebedarf (PE</t>
    </r>
    <r>
      <rPr>
        <b/>
        <vertAlign val="subscript"/>
        <sz val="9"/>
        <rFont val="Neue Demos Tab"/>
      </rPr>
      <t>ges</t>
    </r>
    <r>
      <rPr>
        <b/>
        <sz val="9"/>
        <rFont val="Neue Demos Tab"/>
      </rPr>
      <t>) u. Anteil erneuerbare Primärenergie (PE</t>
    </r>
    <r>
      <rPr>
        <b/>
        <vertAlign val="subscript"/>
        <sz val="9"/>
        <rFont val="Neue Demos Tab"/>
      </rPr>
      <t>e</t>
    </r>
    <r>
      <rPr>
        <b/>
        <sz val="9"/>
        <rFont val="Neue Demos Tab"/>
      </rPr>
      <t>)</t>
    </r>
  </si>
  <si>
    <t>Nachweis der Sichtverbindung außen</t>
  </si>
  <si>
    <t>Steuerung von Kunstlicht</t>
  </si>
  <si>
    <t>Steuerung von Tageslicht</t>
  </si>
  <si>
    <t>Anzahl der Sitzmöglichkeiten im Außenbereich</t>
  </si>
  <si>
    <t>Austattungsmerkmale</t>
  </si>
  <si>
    <t>Mindestanforderung</t>
  </si>
  <si>
    <t>Sonneneintragskennwert</t>
  </si>
  <si>
    <t>Zugänglichkeit der Außenglasflächen</t>
  </si>
  <si>
    <t>Außenbauteile</t>
  </si>
  <si>
    <t>Bodenbelag</t>
  </si>
  <si>
    <t>Schmutzfangzone</t>
  </si>
  <si>
    <t>Fußbodenleisten</t>
  </si>
  <si>
    <t>Hindernisfreie Grundrissgestaltung</t>
  </si>
  <si>
    <t>Einbauten</t>
  </si>
  <si>
    <t xml:space="preserve">Zugänglichkeit der Innenglasflächen </t>
  </si>
  <si>
    <t>SiGe-Plan</t>
  </si>
  <si>
    <t>Energiekonzept</t>
  </si>
  <si>
    <t>Messkonzept</t>
  </si>
  <si>
    <t>Wasserkonzept</t>
  </si>
  <si>
    <t>Abfallkonzept</t>
  </si>
  <si>
    <t>Tages- / Kunstlichtoptimierung</t>
  </si>
  <si>
    <t>Konzept zur Sicherung der Reinigungs- und Instandhaltungsfreundlichkeit</t>
  </si>
  <si>
    <t>Konzept zur Unterstützung der Umbaubarkeit, Rückbaubarkeit und Recyclingfreundlichkeit</t>
  </si>
  <si>
    <t>Prüfung der Planungsunterlagen durch unabhängige Dritte</t>
  </si>
  <si>
    <t>Durchführung von Variantenvergleichen</t>
  </si>
  <si>
    <t>Erstellung einer Gebäudeakte / Objektdokumentation</t>
  </si>
  <si>
    <t>Dokumentation der verwendeten Materialien, Hilfsstoffe und Sicherheitsdatenblätter</t>
  </si>
  <si>
    <t>Messungen zur Qualitätskontrolle</t>
  </si>
  <si>
    <t>Risiken aus Wetter und Natur: Erdbeben</t>
  </si>
  <si>
    <t>Risiken aus Wetter und Natur: Lawinen</t>
  </si>
  <si>
    <t>Risiken aus Wetter und Natur: Sturm</t>
  </si>
  <si>
    <t>Risiken aus Wetter und Natur: Hochwasser</t>
  </si>
  <si>
    <t>Risiken aus Man-Made-Hazards und Terror</t>
  </si>
  <si>
    <t>Außenluftqualität</t>
  </si>
  <si>
    <t>Außenlärm</t>
  </si>
  <si>
    <t>Boden und Baugrund</t>
  </si>
  <si>
    <t>Elektromagnetische Felder</t>
  </si>
  <si>
    <t>Belastungen aus Radon</t>
  </si>
  <si>
    <t>Stadt- und Landschaftsbild / Sichtbeziehungen</t>
  </si>
  <si>
    <t>Image, Attraktivität</t>
  </si>
  <si>
    <t>Synergiepotenziale</t>
  </si>
  <si>
    <t>Kriminalität</t>
  </si>
  <si>
    <t>Pflege und Erhaltungszustand</t>
  </si>
  <si>
    <t>Erreichbarkeit des nächstgelegenen Haupt- / Fernbahnhofs</t>
  </si>
  <si>
    <t>Erreichbarkeit der nächstgelegenen  ÖPNV-Haltestelle</t>
  </si>
  <si>
    <t>Radwege</t>
  </si>
  <si>
    <t>Gastronomie</t>
  </si>
  <si>
    <t>Nahversorgung</t>
  </si>
  <si>
    <t>Parkanlagen und Freiräume</t>
  </si>
  <si>
    <t>Bildung</t>
  </si>
  <si>
    <t>Öffentliche Verwaltung</t>
  </si>
  <si>
    <t>Medizinische Versorgung</t>
  </si>
  <si>
    <t>Sportstätten</t>
  </si>
  <si>
    <t>Freizeit</t>
  </si>
  <si>
    <t>Dienstleister</t>
  </si>
  <si>
    <t>Leitungsgebundene Energie</t>
  </si>
  <si>
    <t>Solarenergie</t>
  </si>
  <si>
    <t>Breitband-Anschluss</t>
  </si>
  <si>
    <t>Regenwasserversickerung</t>
  </si>
  <si>
    <t>Punktzahl 
(Bewertung)</t>
  </si>
  <si>
    <t>Auszeichnung mit einem Architekturpreis</t>
  </si>
  <si>
    <t>Unabhängiges Expertengremium</t>
  </si>
  <si>
    <t>Sonderfall Mindestanforderung</t>
  </si>
  <si>
    <t>Punktzahl 
(Prüfer)</t>
  </si>
  <si>
    <t>Kommentar 
(Prüfer)</t>
  </si>
  <si>
    <t>geprüft</t>
  </si>
  <si>
    <t>Erfüllungs-grad 
gesamt</t>
  </si>
  <si>
    <t>Tageslichtquotient (Gesamtgebäude)</t>
  </si>
  <si>
    <t>Tageslichtversorgungsfaktor (Arbeitsplätze)</t>
  </si>
  <si>
    <t xml:space="preserve">Sicherheit </t>
  </si>
  <si>
    <t>Ergänzung räumlich trennender Elemente</t>
  </si>
  <si>
    <t>Positionierung der Räume</t>
  </si>
  <si>
    <t>Wasserver- und Entsorgung</t>
  </si>
  <si>
    <t>Anpassbarkeit der Laboreinrichtung</t>
  </si>
  <si>
    <t>Flexibilität der Technischen Gebäudeausrüstung</t>
  </si>
  <si>
    <t>4.1.4</t>
  </si>
  <si>
    <t xml:space="preserve"> 4.1.6</t>
  </si>
  <si>
    <t xml:space="preserve"> 4.1.7</t>
  </si>
  <si>
    <t>Wartung und Bedienung der Technischen Gebäudeausrüstung</t>
  </si>
  <si>
    <t>Systemqualität der Technischen Gebäudeausrüstung</t>
  </si>
  <si>
    <t>Nutzerweinweisung</t>
  </si>
  <si>
    <t>Sicherheitskonzept</t>
  </si>
  <si>
    <t>Lüftungskonzept</t>
  </si>
  <si>
    <t>Grundlagen</t>
  </si>
  <si>
    <t>0.1.0</t>
  </si>
  <si>
    <t>Betriebskonzept</t>
  </si>
  <si>
    <t>vorhanden</t>
  </si>
  <si>
    <t>Lichte Raumhöhe</t>
  </si>
  <si>
    <t xml:space="preserve"> 2.2.2</t>
  </si>
  <si>
    <t>nicht vorh.</t>
  </si>
  <si>
    <t>4.1.5</t>
  </si>
  <si>
    <t>Bewertungstool 1.2.3 Trinkwasserbedarf und Abwasseraufkommen</t>
  </si>
  <si>
    <t>BNB Laborgebäude</t>
  </si>
  <si>
    <t>Stand Tool: 17.07.2012</t>
  </si>
  <si>
    <t>Legende</t>
  </si>
  <si>
    <t>gelbe Felder bitte ausfüllen</t>
  </si>
  <si>
    <t>erreichte Gesamtpunktzahl</t>
  </si>
  <si>
    <t>Nr.</t>
  </si>
  <si>
    <t>Unterkriterium</t>
  </si>
  <si>
    <t>Relevanz für die Bewertung</t>
  </si>
  <si>
    <t>Erreichte Punktzahl</t>
  </si>
  <si>
    <t>Max. Punktzahl</t>
  </si>
  <si>
    <t>Punktzahl (Bewertung)</t>
  </si>
  <si>
    <t>(1) und (2)</t>
  </si>
  <si>
    <t>Hygiene und Reinigung sowie Regenwasser</t>
  </si>
  <si>
    <t>relevant</t>
  </si>
  <si>
    <t>(3)</t>
  </si>
  <si>
    <t>Wasseraufbereitung Laborküchen</t>
  </si>
  <si>
    <t>(4)</t>
  </si>
  <si>
    <t>Wasserspararmaturen an Laborspülen</t>
  </si>
  <si>
    <t>(5)</t>
  </si>
  <si>
    <t>Wasserverbrauch Laborspülmaschinen</t>
  </si>
  <si>
    <t>(6) a</t>
  </si>
  <si>
    <t>Trinkwassereinsatz für Laborkühlzwecke</t>
  </si>
  <si>
    <t>(6) b</t>
  </si>
  <si>
    <t>Trinkwassereinsatz an Wasserstrahlpumpen</t>
  </si>
  <si>
    <t>(6) c</t>
  </si>
  <si>
    <t>Trinkwassereinsatz an Wasserringpumpen (Autoklaventechnik)</t>
  </si>
  <si>
    <t>(6) d</t>
  </si>
  <si>
    <t>Trinkwassereinsatz zur Mantelkühlung VE-Wasser (Autoklaventechnik)</t>
  </si>
  <si>
    <t>(7)</t>
  </si>
  <si>
    <t>Wasseraufbereitung Prozesswasser</t>
  </si>
  <si>
    <t>(8)</t>
  </si>
  <si>
    <t>Trinkwassereinsatz zur Verdunstungskühlung</t>
  </si>
  <si>
    <t>(9)</t>
  </si>
  <si>
    <t>Variantenvergleich Befeuchtung</t>
  </si>
  <si>
    <t>(12)</t>
  </si>
  <si>
    <t>Nachweis Erfordernis Variantenvergleich Laborabwasser</t>
  </si>
  <si>
    <t>(13)</t>
  </si>
  <si>
    <t>Ableitung von Abwasser ins Regenwasser</t>
  </si>
  <si>
    <t>(14)</t>
  </si>
  <si>
    <t>Wasserzähler</t>
  </si>
  <si>
    <t>nicht relevant</t>
  </si>
  <si>
    <t>Projekt</t>
  </si>
  <si>
    <t>Gebäudedaten</t>
  </si>
  <si>
    <t>NGF</t>
  </si>
  <si>
    <t>Jährliche Niederschlagsmenge am Standort</t>
  </si>
  <si>
    <t xml:space="preserve"> </t>
  </si>
  <si>
    <t>Anzahl Mitarbeiter</t>
  </si>
  <si>
    <t>Sanitärobjekte</t>
  </si>
  <si>
    <r>
      <t>f</t>
    </r>
    <r>
      <rPr>
        <b/>
        <vertAlign val="subscript"/>
        <sz val="10"/>
        <rFont val="Calibri"/>
        <family val="2"/>
      </rPr>
      <t>I</t>
    </r>
  </si>
  <si>
    <r>
      <t>as</t>
    </r>
    <r>
      <rPr>
        <b/>
        <vertAlign val="subscript"/>
        <sz val="10"/>
        <rFont val="Calibri"/>
        <family val="2"/>
      </rPr>
      <t>I</t>
    </r>
  </si>
  <si>
    <t>Waschtischarmatur</t>
  </si>
  <si>
    <t>45 sec/d</t>
  </si>
  <si>
    <t>WC-Spartaste</t>
  </si>
  <si>
    <t>1 Spülung/d</t>
  </si>
  <si>
    <t>WC</t>
  </si>
  <si>
    <t>Urinal</t>
  </si>
  <si>
    <t>Armatur Dusche*</t>
  </si>
  <si>
    <t>30 sec/d</t>
  </si>
  <si>
    <t>Armatur Teeküche</t>
  </si>
  <si>
    <t>20 sec/d</t>
  </si>
  <si>
    <t xml:space="preserve">Summe rechn. Wasserbedarf je Mitarbeiter pro Tag </t>
  </si>
  <si>
    <t>Rechn. Wasserbedarf aller Mitarbeiter pro Jahr [m³]</t>
  </si>
  <si>
    <r>
      <t>*keine Duschen: as</t>
    </r>
    <r>
      <rPr>
        <vertAlign val="subscript"/>
        <sz val="10"/>
        <rFont val="Calibri"/>
        <family val="2"/>
      </rPr>
      <t>I</t>
    </r>
    <r>
      <rPr>
        <sz val="10"/>
        <rFont val="Calibri"/>
        <family val="2"/>
      </rPr>
      <t xml:space="preserve"> ='0' eingeben</t>
    </r>
  </si>
  <si>
    <t>Reinigung Böden</t>
  </si>
  <si>
    <t>Feucht Wischbare Bodenbeläge</t>
  </si>
  <si>
    <t>Reinigungen pro Jahr*</t>
  </si>
  <si>
    <t xml:space="preserve">Fläche </t>
  </si>
  <si>
    <t>Sanitärbereiche</t>
  </si>
  <si>
    <t>Lobby</t>
  </si>
  <si>
    <t>Verkehrsfläche</t>
  </si>
  <si>
    <t>Büros</t>
  </si>
  <si>
    <t>Keller, Nebenräume</t>
  </si>
  <si>
    <t>Summe Wasserbedarf zur Bodenreinigung</t>
  </si>
  <si>
    <t>*Annahme: 50 Wochen (3 Reireinigungen/Woche ~ 150 Reinigungen / Jahr)</t>
  </si>
  <si>
    <t>Ermittlung der zu berücksichtigen Niederschlagsmenge</t>
  </si>
  <si>
    <t>Fläche Dach 1</t>
  </si>
  <si>
    <t>Ertragsbeiwert Dach 1</t>
  </si>
  <si>
    <t>Fläche Dach 2</t>
  </si>
  <si>
    <t>Ertragsbeiwert Dach 2</t>
  </si>
  <si>
    <t>Fläche Dach 3</t>
  </si>
  <si>
    <t>Ertragsbeiwert Dach 3</t>
  </si>
  <si>
    <t>Fläche Dach 4</t>
  </si>
  <si>
    <t>Ertragsbeiwert Dach 4</t>
  </si>
  <si>
    <t>Anfallendes Niederschlagswasser Dächer</t>
  </si>
  <si>
    <t>Niederschlags- und Brauchwasserbehandlung</t>
  </si>
  <si>
    <t>Menge des auf dem Grundstück versickerten Niederschlagswassers</t>
  </si>
  <si>
    <t>Menge des genutzten Niederschlagswassers</t>
  </si>
  <si>
    <t>Menge des genutzten Brauchwassers</t>
  </si>
  <si>
    <t>Menge des auf dem Grundstück gereinigten Brauchwassers</t>
  </si>
  <si>
    <t>Frischwasserbedarf pro Jahr</t>
  </si>
  <si>
    <t>Frischwasserbedarf  Mitarbeiter</t>
  </si>
  <si>
    <t>Frischwasserbedarf Fussbodenreinigung</t>
  </si>
  <si>
    <t>Gesamtfrischwasserbedarf</t>
  </si>
  <si>
    <t>Abwasseraufkommen pro Jahr</t>
  </si>
  <si>
    <t>Abwasseraufkommen  Mitarbeiter</t>
  </si>
  <si>
    <t xml:space="preserve">Abwasseraufkommen Fussbodenreinigung </t>
  </si>
  <si>
    <t>Gesamtabwasseraufkommen</t>
  </si>
  <si>
    <t>Wassergebrauchskennwert</t>
  </si>
  <si>
    <t>Grenzwerte</t>
  </si>
  <si>
    <t>Wasserbedarf Mitarbeiter</t>
  </si>
  <si>
    <t>Abwasseraufkommen Mitarbeiter</t>
  </si>
  <si>
    <t>Wasserbedarf  Fussbodenreinigung</t>
  </si>
  <si>
    <t>Abwasseraufkommen  Fussbodenreinigung</t>
  </si>
  <si>
    <t>Abwasseraufk. anfallendes Niederschlagswasser</t>
  </si>
  <si>
    <t>Grenzwert gesamt</t>
  </si>
  <si>
    <t>Verhältnis Wassergebrauchskennwert / Grenzwert</t>
  </si>
  <si>
    <t>Bewertungstool 4.1.5 Flexibilität der Technischen Gebäudeausrüstung</t>
  </si>
  <si>
    <t>1.1</t>
  </si>
  <si>
    <t>Ausbaufähigkeit der Gebäudautomation</t>
  </si>
  <si>
    <t>1.2</t>
  </si>
  <si>
    <t>Integration der wesentlichen Funktionen</t>
  </si>
  <si>
    <t>2.1</t>
  </si>
  <si>
    <t>Austauschbarkeit Anlagentechnik</t>
  </si>
  <si>
    <t>2.2</t>
  </si>
  <si>
    <t>Räumliche Reserven Technikzentralen</t>
  </si>
  <si>
    <t>2.3.1</t>
  </si>
  <si>
    <t>Räumliche Reserven Schächte - Medien</t>
  </si>
  <si>
    <t>2.3.2</t>
  </si>
  <si>
    <t>Räumliche Reserven Schächte - Lüftung</t>
  </si>
  <si>
    <t>2.3.3</t>
  </si>
  <si>
    <t>Räumliche Reserven Schächte - wasserführende Gewerke</t>
  </si>
  <si>
    <t>3.1</t>
  </si>
  <si>
    <t>Anpassung horizontaler Leitungen im UG</t>
  </si>
  <si>
    <t>3.2</t>
  </si>
  <si>
    <t>Anpassung vertikaler Leitungen</t>
  </si>
  <si>
    <t>3.3</t>
  </si>
  <si>
    <t>Anpassung horizontaler Leitungen in den Geschossen</t>
  </si>
  <si>
    <t>4.</t>
  </si>
  <si>
    <t>Anpassung Sanitärinstallationen</t>
  </si>
  <si>
    <t>5.1</t>
  </si>
  <si>
    <t>Anpassbarkeit mechanische Lüftung</t>
  </si>
  <si>
    <t>5.2</t>
  </si>
  <si>
    <t>Anpassbarkeit raumseitige Anlagenteile der Kühlung</t>
  </si>
  <si>
    <t>5.3</t>
  </si>
  <si>
    <t>Anpassbarkeit raumseitige Anlagenteile der Heizung</t>
  </si>
  <si>
    <t>6.1</t>
  </si>
  <si>
    <t>Regenerative Energien bei der Wärmeerzeugung</t>
  </si>
  <si>
    <t>6.2</t>
  </si>
  <si>
    <t>Regenerative Energien bei der Kälteerzeugung</t>
  </si>
  <si>
    <t>7.</t>
  </si>
  <si>
    <t>Aufzuganlage</t>
  </si>
  <si>
    <t>Bewertungstool 4.1.6 Wartungsfreundlichkeit der Technischen Gebäudeausrüstung</t>
  </si>
  <si>
    <t>Wartungsfreundlichkeit der Technischen Gebäudeausrüstung</t>
  </si>
  <si>
    <t>1.</t>
  </si>
  <si>
    <t>Begehbarkeit der Installationsschächte</t>
  </si>
  <si>
    <t>2.</t>
  </si>
  <si>
    <t>Technikzentralen</t>
  </si>
  <si>
    <t>3.</t>
  </si>
  <si>
    <t>Hilfsmittel</t>
  </si>
  <si>
    <t>Bedienung der Anlagen</t>
  </si>
  <si>
    <t>5.</t>
  </si>
  <si>
    <t>Störungsmeldung</t>
  </si>
  <si>
    <t>6.</t>
  </si>
  <si>
    <t>Sanitäranlagen/ Medienversorgung</t>
  </si>
  <si>
    <t>Wärmeversorgungsanlagen</t>
  </si>
  <si>
    <t>8.</t>
  </si>
  <si>
    <t>Lufttechnische Anlagen</t>
  </si>
  <si>
    <t>9.</t>
  </si>
  <si>
    <t>Kälteversorgungsanlagen</t>
  </si>
  <si>
    <t>10.</t>
  </si>
  <si>
    <t>Elektrotechnik</t>
  </si>
  <si>
    <t>11.</t>
  </si>
  <si>
    <t>Leuchten in hohen Räumen</t>
  </si>
  <si>
    <t>12.</t>
  </si>
  <si>
    <t>Leuchten in Treppenhäusern</t>
  </si>
  <si>
    <t>13.</t>
  </si>
  <si>
    <t>Leuchten in Sicherheits- und Reinraumbereichen</t>
  </si>
  <si>
    <t>14.</t>
  </si>
  <si>
    <t>Beleuchtung in Technikräumen</t>
  </si>
  <si>
    <t>15.</t>
  </si>
  <si>
    <t>Informationen zu Wartung und Bedienung</t>
  </si>
  <si>
    <t>Bewertungstool 4.1.7 Systemqualität der Technischen Gebäudeausrüstung</t>
  </si>
  <si>
    <t>Gewichtung</t>
  </si>
  <si>
    <t>Gesamtbewertung Kriterium</t>
  </si>
  <si>
    <t>Sanitäranlagen</t>
  </si>
  <si>
    <t>1.1.1</t>
  </si>
  <si>
    <t>Ableitung Abwässer</t>
  </si>
  <si>
    <t>1.1.2</t>
  </si>
  <si>
    <t>Abwasseraufbereitung</t>
  </si>
  <si>
    <t>1.2.1</t>
  </si>
  <si>
    <t>Netztrennung</t>
  </si>
  <si>
    <t>1.2.2</t>
  </si>
  <si>
    <t>Netzstruktur Verteilung</t>
  </si>
  <si>
    <t>Netzstruktur Dimensionierung</t>
  </si>
  <si>
    <t>1.2.4</t>
  </si>
  <si>
    <t>Laborwarmwasserbereitung</t>
  </si>
  <si>
    <t>1.2.5</t>
  </si>
  <si>
    <t>Wärmedämmung Leitungen</t>
  </si>
  <si>
    <t>1.3</t>
  </si>
  <si>
    <t>Laborwarmwasser</t>
  </si>
  <si>
    <t>Wärmeversorgung</t>
  </si>
  <si>
    <t>2.1.1</t>
  </si>
  <si>
    <t>Energiequellen</t>
  </si>
  <si>
    <t>2.1.2</t>
  </si>
  <si>
    <t>Wärmeerzeuger</t>
  </si>
  <si>
    <t>Verknüpfung mit Prozesswärme</t>
  </si>
  <si>
    <t>2.3</t>
  </si>
  <si>
    <t>Wärmeverteilung</t>
  </si>
  <si>
    <t>2.4</t>
  </si>
  <si>
    <t>Temperaturniveau</t>
  </si>
  <si>
    <t>2.5</t>
  </si>
  <si>
    <t>2.6</t>
  </si>
  <si>
    <t>Regelung</t>
  </si>
  <si>
    <t>3.0.1</t>
  </si>
  <si>
    <t>Standardlabore</t>
  </si>
  <si>
    <t>Anteil Standardlabore [%]</t>
  </si>
  <si>
    <t>3.0.2</t>
  </si>
  <si>
    <t>Reinräume</t>
  </si>
  <si>
    <t>Anteil Reinräume [%]</t>
  </si>
  <si>
    <t>3.0.3</t>
  </si>
  <si>
    <t>Tierräume</t>
  </si>
  <si>
    <t>Anteil Tierräume [%]</t>
  </si>
  <si>
    <t>Anlagen Konzeption</t>
  </si>
  <si>
    <t>3.2.1</t>
  </si>
  <si>
    <t>Redundanz Zuluft</t>
  </si>
  <si>
    <t>3.2.2</t>
  </si>
  <si>
    <t>Redundanz Abluft</t>
  </si>
  <si>
    <t>Kanalnetz</t>
  </si>
  <si>
    <t>3.4</t>
  </si>
  <si>
    <t>Einzelabsaugungen</t>
  </si>
  <si>
    <t>3.5</t>
  </si>
  <si>
    <t>Luftverteilung</t>
  </si>
  <si>
    <t>3.6.1</t>
  </si>
  <si>
    <t>Nennluftmenge</t>
  </si>
  <si>
    <t>3.6.2</t>
  </si>
  <si>
    <t>80% der Nennluftmenge</t>
  </si>
  <si>
    <t>3.6.3</t>
  </si>
  <si>
    <t>60% der Nennluftmenge</t>
  </si>
  <si>
    <t>3.7</t>
  </si>
  <si>
    <t>Spezifischer Kältebedarf</t>
  </si>
  <si>
    <t>3.8</t>
  </si>
  <si>
    <t>Spezifischer Wärmebedarf</t>
  </si>
  <si>
    <t>Kälteerzeugung</t>
  </si>
  <si>
    <t>4.1.1</t>
  </si>
  <si>
    <t>Redundanz Kälteerzeuger</t>
  </si>
  <si>
    <t>4.1.2</t>
  </si>
  <si>
    <t>Redundanz Energiequellen</t>
  </si>
  <si>
    <t>4.2</t>
  </si>
  <si>
    <t>Redundanz Systemverknüpfung</t>
  </si>
  <si>
    <t>4.3.1</t>
  </si>
  <si>
    <t>Kälteverteilung - Struktur</t>
  </si>
  <si>
    <t>4.3.2</t>
  </si>
  <si>
    <t>Kälteverteilung - Bauart</t>
  </si>
  <si>
    <t>4.4.1</t>
  </si>
  <si>
    <t>Temperaturniveau - Niedertemperaturkälte</t>
  </si>
  <si>
    <t>4.4.2</t>
  </si>
  <si>
    <t>Temperaturniveau - Hochtemperaturkälte</t>
  </si>
  <si>
    <t>4.5</t>
  </si>
  <si>
    <t>Dämmung</t>
  </si>
  <si>
    <t>4.6</t>
  </si>
  <si>
    <t>Dimensionierung</t>
  </si>
  <si>
    <t>Redundanz Stromversorgung</t>
  </si>
  <si>
    <t>Unterverteilung</t>
  </si>
  <si>
    <t>MSR-Technik</t>
  </si>
  <si>
    <t>Raumbedarfsabhängige Regelung</t>
  </si>
  <si>
    <t>Luftmenge</t>
  </si>
  <si>
    <t>6.3</t>
  </si>
  <si>
    <t>Zulufttemperatur</t>
  </si>
  <si>
    <t>6.4</t>
  </si>
  <si>
    <t>Raumtemperatur</t>
  </si>
  <si>
    <t>6.5</t>
  </si>
  <si>
    <t>Raumluftfeuchte</t>
  </si>
  <si>
    <t>6.6</t>
  </si>
  <si>
    <t>Störmeldung Prozesse</t>
  </si>
  <si>
    <t>Projekt:</t>
  </si>
  <si>
    <t>Datum:</t>
  </si>
  <si>
    <t>Vergleich zu BNB_BN 2011_01</t>
  </si>
  <si>
    <t>NEU</t>
  </si>
  <si>
    <t>geändert</t>
  </si>
  <si>
    <t>gekürzt</t>
  </si>
  <si>
    <t>Abfallkonzept (Laborabfälle)</t>
  </si>
  <si>
    <t>Explosionsschutzkonzept</t>
  </si>
  <si>
    <t>Umnutzungsfähigkeit</t>
  </si>
  <si>
    <t>Konzepte</t>
  </si>
  <si>
    <t>Trinkwasserverbrauch für Hygiene und Reinigung</t>
  </si>
  <si>
    <t xml:space="preserve"> 3.2.2</t>
  </si>
  <si>
    <t xml:space="preserve"> 3.2.3</t>
  </si>
  <si>
    <t>Flächeneffizienz</t>
  </si>
  <si>
    <t>Labore bis 40m²</t>
  </si>
  <si>
    <t>Labore ab 40m²</t>
  </si>
  <si>
    <t>Luftschallschutz gegenüber Laborräumen</t>
  </si>
  <si>
    <t>Nachweis, dass das Gebäude aus Sicherheitsgründen nicht zugänglich ist</t>
  </si>
  <si>
    <t>Nutzer-/ Betreiberbeteiligung</t>
  </si>
  <si>
    <t>Qualitative Anforderungen</t>
  </si>
  <si>
    <t>Voraussetzungen für eine optimale Bewirtschaftung</t>
  </si>
  <si>
    <t>Stand Tool: 03.12.2013</t>
  </si>
  <si>
    <t>BNB Laborgebäude Neubau LN 2013_04</t>
  </si>
  <si>
    <t>Mittlere Wärmedurchgangskoeffizienten</t>
  </si>
  <si>
    <r>
      <t xml:space="preserve">Bewertungssystem Nachhaltiges Bauen (BNB) Laborgebäude Neubau </t>
    </r>
    <r>
      <rPr>
        <b/>
        <sz val="13"/>
        <color rgb="FFFF0000"/>
        <rFont val="Neue Demos Tab"/>
      </rPr>
      <t>(Stand 01.12.2015)</t>
    </r>
    <r>
      <rPr>
        <b/>
        <sz val="13"/>
        <rFont val="Neue Demos Tab"/>
      </rPr>
      <t>: Gewichtung und Bedeutungsfaktoren</t>
    </r>
  </si>
  <si>
    <t>Stand Tool: 01.12.2015</t>
  </si>
  <si>
    <t>Teilkriterium 1 Trikwasserbedarf und Abwasseraufkommen für Hygiene und Reinigung</t>
  </si>
  <si>
    <t>Stand Tool: 28.11.2014</t>
  </si>
  <si>
    <t>Labore</t>
  </si>
  <si>
    <t>Menge des genutzten Niederschlagswassers (mit Wandlung in Abwasserz.B. Wischwasser)</t>
  </si>
  <si>
    <t>Menge des genutzten Niederschlagswassers (ohne Wandlung in Abwasser z.B. adiabate Kühlung)</t>
  </si>
  <si>
    <t>Menge des in die Kanalisation direkt abgeführten Niederschlagswassers (direkte Einspeisung z.B. Überschuss)</t>
  </si>
  <si>
    <t>Kontrolle: Anfallendes Niederschlagswasser = genutztem Niederschlagswasser</t>
  </si>
  <si>
    <t>Menge des in die Kanalisation direkt abgeführten Niederschlagswasser</t>
  </si>
  <si>
    <t>Punkte Teilkriterium 1</t>
  </si>
</sst>
</file>

<file path=xl/styles.xml><?xml version="1.0" encoding="utf-8"?>
<styleSheet xmlns="http://schemas.openxmlformats.org/spreadsheetml/2006/main">
  <numFmts count="9">
    <numFmt numFmtId="164" formatCode="0.0"/>
    <numFmt numFmtId="165" formatCode="0.0%"/>
    <numFmt numFmtId="166" formatCode="0.000%"/>
    <numFmt numFmtId="167" formatCode="_-* #,##0.00\ &quot;m²&quot;"/>
    <numFmt numFmtId="168" formatCode="_-* #0\ &quot;mm&quot;"/>
    <numFmt numFmtId="169" formatCode="_-* #,##0.00\ &quot;l&quot;"/>
    <numFmt numFmtId="170" formatCode="_-* #,##0.00\ &quot;m³&quot;"/>
    <numFmt numFmtId="172" formatCode="&quot;-&quot;\ #,##0.00\ &quot;m³&quot;"/>
    <numFmt numFmtId="173" formatCode="0.00000"/>
  </numFmts>
  <fonts count="48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8"/>
      <name val="Neue Demos Tab"/>
    </font>
    <font>
      <sz val="9"/>
      <name val="Neue Demos Tab"/>
    </font>
    <font>
      <b/>
      <sz val="10"/>
      <name val="Neue Demos Tab"/>
    </font>
    <font>
      <b/>
      <sz val="12"/>
      <color indexed="9"/>
      <name val="Neue Demos Tab"/>
    </font>
    <font>
      <b/>
      <sz val="9"/>
      <name val="Neue Demos Tab"/>
    </font>
    <font>
      <b/>
      <sz val="10"/>
      <color indexed="62"/>
      <name val="Neue Demos Tab"/>
    </font>
    <font>
      <b/>
      <vertAlign val="subscript"/>
      <sz val="9"/>
      <name val="Neue Demos Tab"/>
    </font>
    <font>
      <sz val="10"/>
      <name val="Neue Demos Tab"/>
    </font>
    <font>
      <sz val="11"/>
      <name val="Neue Demos Tab"/>
    </font>
    <font>
      <sz val="13"/>
      <color indexed="8"/>
      <name val="Neue Demos Tab"/>
    </font>
    <font>
      <b/>
      <sz val="13"/>
      <name val="Neue Demos Tab"/>
    </font>
    <font>
      <sz val="13"/>
      <name val="Neue Demos Tab"/>
    </font>
    <font>
      <sz val="13"/>
      <color indexed="8"/>
      <name val="Calibri"/>
      <family val="2"/>
    </font>
    <font>
      <sz val="11"/>
      <color indexed="9"/>
      <name val="Neue Demos Tab"/>
    </font>
    <font>
      <b/>
      <sz val="11"/>
      <color indexed="9"/>
      <name val="Neue Demos Tab"/>
    </font>
    <font>
      <b/>
      <sz val="20"/>
      <name val="Neue Demos Tab"/>
    </font>
    <font>
      <b/>
      <sz val="9"/>
      <color indexed="8"/>
      <name val="Neue Demos Tab"/>
    </font>
    <font>
      <sz val="11"/>
      <name val="Calibri"/>
      <family val="2"/>
      <scheme val="minor"/>
    </font>
    <font>
      <b/>
      <sz val="11"/>
      <name val="Neue Demos"/>
    </font>
    <font>
      <sz val="10"/>
      <color theme="1"/>
      <name val="Neue Demos"/>
    </font>
    <font>
      <sz val="11"/>
      <name val="Neue Demos"/>
    </font>
    <font>
      <i/>
      <sz val="10"/>
      <color theme="1"/>
      <name val="Neue Demos"/>
    </font>
    <font>
      <b/>
      <sz val="10"/>
      <name val="Neue Demos"/>
    </font>
    <font>
      <b/>
      <sz val="10"/>
      <color theme="1"/>
      <name val="Neue Demos"/>
    </font>
    <font>
      <sz val="10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2"/>
      <name val="Arial"/>
      <family val="2"/>
    </font>
    <font>
      <b/>
      <sz val="10"/>
      <name val="Calibri"/>
      <family val="2"/>
    </font>
    <font>
      <b/>
      <vertAlign val="subscript"/>
      <sz val="10"/>
      <name val="Calibri"/>
      <family val="2"/>
    </font>
    <font>
      <vertAlign val="subscript"/>
      <sz val="10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0"/>
      <name val="Neue Demos"/>
    </font>
    <font>
      <sz val="10"/>
      <color rgb="FFFF0000"/>
      <name val="Neue Demos"/>
    </font>
    <font>
      <sz val="11"/>
      <color indexed="81"/>
      <name val="Neue Demos"/>
    </font>
    <font>
      <i/>
      <sz val="11"/>
      <color indexed="8"/>
      <name val="Neue Demos Tab"/>
    </font>
    <font>
      <b/>
      <sz val="11"/>
      <name val="Neue Demos Tab"/>
    </font>
    <font>
      <i/>
      <sz val="11"/>
      <name val="Neue Demos Tab"/>
    </font>
    <font>
      <sz val="8"/>
      <name val="Calibri"/>
      <family val="2"/>
      <scheme val="minor"/>
    </font>
    <font>
      <b/>
      <sz val="13"/>
      <color rgb="FFFF0000"/>
      <name val="Neue Demos Tab"/>
    </font>
    <font>
      <sz val="10"/>
      <name val="Calibri"/>
      <family val="2"/>
      <scheme val="minor"/>
    </font>
    <font>
      <sz val="10"/>
      <color theme="0" tint="-0.499984740745262"/>
      <name val="Calibri"/>
      <family val="2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9"/>
      </bottom>
      <diagonal/>
    </border>
    <border>
      <left/>
      <right style="medium">
        <color auto="1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7" fillId="0" borderId="0"/>
  </cellStyleXfs>
  <cellXfs count="728">
    <xf numFmtId="0" fontId="0" fillId="0" borderId="0" xfId="0"/>
    <xf numFmtId="0" fontId="2" fillId="0" borderId="0" xfId="0" applyFont="1" applyFill="1" applyBorder="1" applyAlignment="1" applyProtection="1">
      <alignment horizontal="center" vertical="top"/>
    </xf>
    <xf numFmtId="0" fontId="0" fillId="0" borderId="0" xfId="0" applyFill="1" applyAlignment="1" applyProtection="1">
      <alignment vertical="top"/>
    </xf>
    <xf numFmtId="0" fontId="3" fillId="0" borderId="0" xfId="0" applyFont="1" applyAlignment="1">
      <alignment vertical="top"/>
    </xf>
    <xf numFmtId="0" fontId="4" fillId="0" borderId="0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Alignment="1">
      <alignment vertical="top"/>
    </xf>
    <xf numFmtId="0" fontId="5" fillId="2" borderId="4" xfId="0" applyFont="1" applyFill="1" applyBorder="1" applyAlignment="1" applyProtection="1">
      <alignment horizontal="center" vertical="top"/>
    </xf>
    <xf numFmtId="0" fontId="5" fillId="2" borderId="4" xfId="0" applyFont="1" applyFill="1" applyBorder="1" applyAlignment="1" applyProtection="1">
      <alignment horizontal="center" vertical="top"/>
      <protection locked="0"/>
    </xf>
    <xf numFmtId="1" fontId="5" fillId="2" borderId="4" xfId="0" applyNumberFormat="1" applyFont="1" applyFill="1" applyBorder="1" applyAlignment="1" applyProtection="1">
      <alignment horizontal="center" vertical="top"/>
    </xf>
    <xf numFmtId="164" fontId="5" fillId="2" borderId="4" xfId="0" applyNumberFormat="1" applyFont="1" applyFill="1" applyBorder="1" applyAlignment="1" applyProtection="1">
      <alignment horizontal="center" vertical="top"/>
    </xf>
    <xf numFmtId="0" fontId="5" fillId="2" borderId="4" xfId="0" applyFont="1" applyFill="1" applyBorder="1" applyAlignment="1" applyProtection="1">
      <alignment vertical="top"/>
    </xf>
    <xf numFmtId="0" fontId="5" fillId="3" borderId="3" xfId="0" applyFont="1" applyFill="1" applyBorder="1" applyAlignment="1" applyProtection="1">
      <alignment horizontal="left" vertical="top"/>
    </xf>
    <xf numFmtId="0" fontId="5" fillId="3" borderId="4" xfId="0" applyFont="1" applyFill="1" applyBorder="1" applyAlignment="1" applyProtection="1">
      <alignment horizontal="center" vertical="top" wrapText="1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5" fillId="3" borderId="4" xfId="0" applyNumberFormat="1" applyFont="1" applyFill="1" applyBorder="1" applyAlignment="1" applyProtection="1">
      <alignment horizontal="center" vertical="top" wrapText="1"/>
    </xf>
    <xf numFmtId="164" fontId="5" fillId="3" borderId="4" xfId="0" applyNumberFormat="1" applyFont="1" applyFill="1" applyBorder="1" applyAlignment="1" applyProtection="1">
      <alignment horizontal="center" vertical="top" wrapText="1"/>
    </xf>
    <xf numFmtId="0" fontId="5" fillId="3" borderId="4" xfId="0" applyFont="1" applyFill="1" applyBorder="1" applyAlignment="1" applyProtection="1">
      <alignment vertical="top"/>
    </xf>
    <xf numFmtId="0" fontId="5" fillId="3" borderId="5" xfId="0" applyFont="1" applyFill="1" applyBorder="1" applyAlignment="1" applyProtection="1">
      <alignment horizontal="center" vertical="top" wrapText="1"/>
    </xf>
    <xf numFmtId="0" fontId="5" fillId="0" borderId="6" xfId="0" applyFont="1" applyFill="1" applyBorder="1" applyAlignment="1" applyProtection="1">
      <alignment horizontal="center" vertical="top"/>
    </xf>
    <xf numFmtId="166" fontId="5" fillId="0" borderId="6" xfId="0" applyNumberFormat="1" applyFont="1" applyFill="1" applyBorder="1" applyAlignment="1" applyProtection="1">
      <alignment horizontal="center" vertical="top"/>
    </xf>
    <xf numFmtId="0" fontId="5" fillId="0" borderId="8" xfId="0" applyFont="1" applyFill="1" applyBorder="1" applyAlignment="1" applyProtection="1">
      <alignment horizontal="center" vertical="top"/>
    </xf>
    <xf numFmtId="164" fontId="3" fillId="0" borderId="7" xfId="0" applyNumberFormat="1" applyFont="1" applyFill="1" applyBorder="1" applyAlignment="1" applyProtection="1">
      <alignment vertical="top"/>
    </xf>
    <xf numFmtId="1" fontId="3" fillId="0" borderId="9" xfId="0" applyNumberFormat="1" applyFont="1" applyFill="1" applyBorder="1" applyAlignment="1" applyProtection="1">
      <alignment vertical="top"/>
    </xf>
    <xf numFmtId="9" fontId="3" fillId="0" borderId="6" xfId="0" applyNumberFormat="1" applyFont="1" applyFill="1" applyBorder="1" applyAlignment="1" applyProtection="1">
      <alignment vertical="top"/>
    </xf>
    <xf numFmtId="0" fontId="5" fillId="0" borderId="10" xfId="0" applyFont="1" applyFill="1" applyBorder="1" applyAlignment="1" applyProtection="1">
      <alignment horizontal="center" vertical="top"/>
    </xf>
    <xf numFmtId="166" fontId="5" fillId="0" borderId="11" xfId="0" applyNumberFormat="1" applyFont="1" applyFill="1" applyBorder="1" applyAlignment="1" applyProtection="1">
      <alignment horizontal="center" vertical="top"/>
    </xf>
    <xf numFmtId="0" fontId="5" fillId="0" borderId="13" xfId="0" applyFont="1" applyFill="1" applyBorder="1" applyAlignment="1" applyProtection="1">
      <alignment horizontal="center" vertical="top"/>
    </xf>
    <xf numFmtId="164" fontId="3" fillId="0" borderId="14" xfId="0" applyNumberFormat="1" applyFont="1" applyFill="1" applyBorder="1" applyAlignment="1" applyProtection="1">
      <alignment vertical="top"/>
    </xf>
    <xf numFmtId="1" fontId="3" fillId="0" borderId="13" xfId="0" applyNumberFormat="1" applyFont="1" applyFill="1" applyBorder="1" applyAlignment="1" applyProtection="1">
      <alignment vertical="top"/>
    </xf>
    <xf numFmtId="9" fontId="3" fillId="0" borderId="10" xfId="0" applyNumberFormat="1" applyFont="1" applyFill="1" applyBorder="1" applyAlignment="1" applyProtection="1">
      <alignment vertical="top"/>
    </xf>
    <xf numFmtId="1" fontId="3" fillId="0" borderId="15" xfId="0" applyNumberFormat="1" applyFont="1" applyFill="1" applyBorder="1" applyAlignment="1" applyProtection="1">
      <alignment vertical="top"/>
    </xf>
    <xf numFmtId="0" fontId="5" fillId="0" borderId="10" xfId="0" applyFont="1" applyFill="1" applyBorder="1" applyAlignment="1" applyProtection="1">
      <alignment horizontal="center" vertical="top" wrapText="1"/>
    </xf>
    <xf numFmtId="0" fontId="5" fillId="0" borderId="16" xfId="0" applyFont="1" applyFill="1" applyBorder="1" applyAlignment="1" applyProtection="1">
      <alignment horizontal="center" vertical="top"/>
    </xf>
    <xf numFmtId="166" fontId="5" fillId="0" borderId="17" xfId="0" applyNumberFormat="1" applyFont="1" applyFill="1" applyBorder="1" applyAlignment="1" applyProtection="1">
      <alignment horizontal="center" vertical="top"/>
    </xf>
    <xf numFmtId="166" fontId="5" fillId="0" borderId="10" xfId="0" applyNumberFormat="1" applyFont="1" applyFill="1" applyBorder="1" applyAlignment="1" applyProtection="1">
      <alignment horizontal="center" vertical="top"/>
    </xf>
    <xf numFmtId="0" fontId="5" fillId="0" borderId="20" xfId="0" applyFont="1" applyFill="1" applyBorder="1" applyAlignment="1" applyProtection="1">
      <alignment horizontal="center" vertical="top"/>
    </xf>
    <xf numFmtId="0" fontId="10" fillId="0" borderId="21" xfId="0" applyFont="1" applyFill="1" applyBorder="1" applyAlignment="1" applyProtection="1">
      <alignment horizontal="center" vertical="top"/>
    </xf>
    <xf numFmtId="0" fontId="10" fillId="0" borderId="22" xfId="0" applyFont="1" applyFill="1" applyBorder="1" applyAlignment="1" applyProtection="1">
      <alignment horizontal="center" vertical="top"/>
    </xf>
    <xf numFmtId="0" fontId="10" fillId="0" borderId="23" xfId="0" applyFont="1" applyFill="1" applyBorder="1" applyAlignment="1" applyProtection="1">
      <alignment horizontal="center" vertical="top"/>
    </xf>
    <xf numFmtId="0" fontId="10" fillId="0" borderId="24" xfId="0" applyFont="1" applyFill="1" applyBorder="1" applyAlignment="1" applyProtection="1">
      <alignment horizontal="center" vertical="top"/>
    </xf>
    <xf numFmtId="166" fontId="5" fillId="0" borderId="16" xfId="0" applyNumberFormat="1" applyFont="1" applyFill="1" applyBorder="1" applyAlignment="1" applyProtection="1">
      <alignment horizontal="center" vertical="top"/>
    </xf>
    <xf numFmtId="0" fontId="5" fillId="0" borderId="26" xfId="0" applyFont="1" applyFill="1" applyBorder="1" applyAlignment="1" applyProtection="1">
      <alignment horizontal="center" vertical="top"/>
    </xf>
    <xf numFmtId="164" fontId="3" fillId="0" borderId="27" xfId="0" applyNumberFormat="1" applyFont="1" applyFill="1" applyBorder="1" applyAlignment="1" applyProtection="1">
      <alignment vertical="top"/>
    </xf>
    <xf numFmtId="1" fontId="3" fillId="0" borderId="28" xfId="0" applyNumberFormat="1" applyFont="1" applyFill="1" applyBorder="1" applyAlignment="1" applyProtection="1">
      <alignment vertical="top"/>
    </xf>
    <xf numFmtId="9" fontId="3" fillId="0" borderId="16" xfId="0" applyNumberFormat="1" applyFont="1" applyFill="1" applyBorder="1" applyAlignment="1" applyProtection="1">
      <alignment vertical="top"/>
    </xf>
    <xf numFmtId="0" fontId="6" fillId="4" borderId="29" xfId="0" applyFont="1" applyFill="1" applyBorder="1" applyAlignment="1">
      <alignment vertical="top"/>
    </xf>
    <xf numFmtId="0" fontId="5" fillId="4" borderId="4" xfId="0" applyFont="1" applyFill="1" applyBorder="1" applyAlignment="1" applyProtection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1" fontId="5" fillId="4" borderId="4" xfId="0" applyNumberFormat="1" applyFont="1" applyFill="1" applyBorder="1" applyAlignment="1" applyProtection="1">
      <alignment horizontal="center" vertical="top"/>
    </xf>
    <xf numFmtId="164" fontId="5" fillId="4" borderId="4" xfId="0" applyNumberFormat="1" applyFont="1" applyFill="1" applyBorder="1" applyAlignment="1" applyProtection="1">
      <alignment horizontal="center" vertical="top"/>
    </xf>
    <xf numFmtId="0" fontId="5" fillId="4" borderId="4" xfId="0" applyFont="1" applyFill="1" applyBorder="1" applyAlignment="1" applyProtection="1">
      <alignment vertical="top"/>
    </xf>
    <xf numFmtId="0" fontId="5" fillId="5" borderId="3" xfId="0" applyFont="1" applyFill="1" applyBorder="1" applyAlignment="1">
      <alignment vertical="top"/>
    </xf>
    <xf numFmtId="0" fontId="5" fillId="5" borderId="30" xfId="0" applyFont="1" applyFill="1" applyBorder="1" applyAlignment="1" applyProtection="1">
      <alignment horizontal="center" vertical="top"/>
    </xf>
    <xf numFmtId="0" fontId="5" fillId="5" borderId="30" xfId="0" applyFont="1" applyFill="1" applyBorder="1" applyAlignment="1" applyProtection="1">
      <alignment horizontal="center" vertical="top"/>
      <protection locked="0"/>
    </xf>
    <xf numFmtId="0" fontId="5" fillId="5" borderId="4" xfId="0" applyFont="1" applyFill="1" applyBorder="1" applyAlignment="1" applyProtection="1">
      <alignment horizontal="center" vertical="top"/>
    </xf>
    <xf numFmtId="0" fontId="5" fillId="5" borderId="31" xfId="0" applyFont="1" applyFill="1" applyBorder="1" applyAlignment="1" applyProtection="1">
      <alignment horizontal="center" vertical="top"/>
    </xf>
    <xf numFmtId="1" fontId="5" fillId="5" borderId="30" xfId="0" applyNumberFormat="1" applyFont="1" applyFill="1" applyBorder="1" applyAlignment="1" applyProtection="1">
      <alignment horizontal="center" vertical="top"/>
    </xf>
    <xf numFmtId="164" fontId="5" fillId="5" borderId="30" xfId="0" applyNumberFormat="1" applyFont="1" applyFill="1" applyBorder="1" applyAlignment="1" applyProtection="1">
      <alignment horizontal="center" vertical="top"/>
    </xf>
    <xf numFmtId="0" fontId="5" fillId="5" borderId="30" xfId="0" applyFont="1" applyFill="1" applyBorder="1" applyAlignment="1" applyProtection="1">
      <alignment vertical="top"/>
    </xf>
    <xf numFmtId="0" fontId="5" fillId="5" borderId="5" xfId="0" applyFont="1" applyFill="1" applyBorder="1" applyAlignment="1" applyProtection="1">
      <alignment horizontal="center" vertical="top"/>
    </xf>
    <xf numFmtId="0" fontId="8" fillId="0" borderId="32" xfId="0" applyFont="1" applyFill="1" applyBorder="1" applyAlignment="1" applyProtection="1">
      <alignment horizontal="center" vertical="top"/>
      <protection locked="0"/>
    </xf>
    <xf numFmtId="0" fontId="5" fillId="0" borderId="9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</xf>
    <xf numFmtId="166" fontId="5" fillId="0" borderId="32" xfId="0" applyNumberFormat="1" applyFont="1" applyFill="1" applyBorder="1" applyAlignment="1" applyProtection="1">
      <alignment horizontal="center" vertical="top"/>
    </xf>
    <xf numFmtId="164" fontId="3" fillId="0" borderId="32" xfId="0" applyNumberFormat="1" applyFont="1" applyFill="1" applyBorder="1" applyAlignment="1" applyProtection="1">
      <alignment vertical="top"/>
    </xf>
    <xf numFmtId="9" fontId="3" fillId="0" borderId="33" xfId="0" applyNumberFormat="1" applyFont="1" applyFill="1" applyBorder="1" applyAlignment="1" applyProtection="1">
      <alignment vertical="top"/>
    </xf>
    <xf numFmtId="0" fontId="5" fillId="5" borderId="3" xfId="0" applyFont="1" applyFill="1" applyBorder="1" applyAlignment="1" applyProtection="1">
      <alignment horizontal="left" vertical="top"/>
    </xf>
    <xf numFmtId="0" fontId="7" fillId="5" borderId="4" xfId="0" applyFont="1" applyFill="1" applyBorder="1" applyAlignment="1" applyProtection="1">
      <alignment horizontal="left" vertical="top" wrapText="1"/>
    </xf>
    <xf numFmtId="0" fontId="8" fillId="5" borderId="4" xfId="0" applyFont="1" applyFill="1" applyBorder="1" applyAlignment="1" applyProtection="1">
      <alignment horizontal="center" vertical="top"/>
      <protection locked="0"/>
    </xf>
    <xf numFmtId="164" fontId="5" fillId="5" borderId="4" xfId="0" applyNumberFormat="1" applyFont="1" applyFill="1" applyBorder="1" applyAlignment="1" applyProtection="1">
      <alignment horizontal="center" vertical="top"/>
    </xf>
    <xf numFmtId="0" fontId="5" fillId="5" borderId="4" xfId="0" applyFont="1" applyFill="1" applyBorder="1" applyAlignment="1" applyProtection="1">
      <alignment horizontal="center" vertical="top"/>
      <protection locked="0"/>
    </xf>
    <xf numFmtId="164" fontId="3" fillId="5" borderId="4" xfId="0" applyNumberFormat="1" applyFont="1" applyFill="1" applyBorder="1" applyAlignment="1" applyProtection="1">
      <alignment vertical="top"/>
    </xf>
    <xf numFmtId="1" fontId="3" fillId="5" borderId="4" xfId="0" applyNumberFormat="1" applyFont="1" applyFill="1" applyBorder="1" applyAlignment="1" applyProtection="1">
      <alignment vertical="top"/>
    </xf>
    <xf numFmtId="9" fontId="3" fillId="5" borderId="5" xfId="0" applyNumberFormat="1" applyFont="1" applyFill="1" applyBorder="1" applyAlignment="1" applyProtection="1">
      <alignment vertical="top"/>
    </xf>
    <xf numFmtId="0" fontId="6" fillId="6" borderId="3" xfId="0" applyFont="1" applyFill="1" applyBorder="1" applyAlignment="1">
      <alignment vertical="top"/>
    </xf>
    <xf numFmtId="0" fontId="5" fillId="6" borderId="4" xfId="0" applyFont="1" applyFill="1" applyBorder="1" applyAlignment="1" applyProtection="1">
      <alignment horizontal="center" vertical="top"/>
    </xf>
    <xf numFmtId="0" fontId="5" fillId="6" borderId="4" xfId="0" applyFont="1" applyFill="1" applyBorder="1" applyAlignment="1" applyProtection="1">
      <alignment horizontal="center" vertical="top"/>
      <protection locked="0"/>
    </xf>
    <xf numFmtId="1" fontId="5" fillId="6" borderId="4" xfId="0" applyNumberFormat="1" applyFont="1" applyFill="1" applyBorder="1" applyAlignment="1" applyProtection="1">
      <alignment horizontal="center" vertical="top"/>
    </xf>
    <xf numFmtId="164" fontId="5" fillId="6" borderId="4" xfId="0" applyNumberFormat="1" applyFont="1" applyFill="1" applyBorder="1" applyAlignment="1" applyProtection="1">
      <alignment horizontal="center" vertical="top"/>
    </xf>
    <xf numFmtId="0" fontId="5" fillId="6" borderId="4" xfId="0" applyFont="1" applyFill="1" applyBorder="1" applyAlignment="1" applyProtection="1">
      <alignment vertical="top"/>
    </xf>
    <xf numFmtId="0" fontId="5" fillId="6" borderId="5" xfId="0" applyFont="1" applyFill="1" applyBorder="1" applyAlignment="1" applyProtection="1">
      <alignment horizontal="center" vertical="top"/>
    </xf>
    <xf numFmtId="0" fontId="5" fillId="7" borderId="29" xfId="0" applyFont="1" applyFill="1" applyBorder="1" applyAlignment="1">
      <alignment vertical="top"/>
    </xf>
    <xf numFmtId="0" fontId="5" fillId="7" borderId="4" xfId="0" applyFont="1" applyFill="1" applyBorder="1" applyAlignment="1" applyProtection="1">
      <alignment horizontal="center" vertical="top"/>
    </xf>
    <xf numFmtId="0" fontId="5" fillId="7" borderId="4" xfId="0" applyFont="1" applyFill="1" applyBorder="1" applyAlignment="1" applyProtection="1">
      <alignment horizontal="center" vertical="top"/>
      <protection locked="0"/>
    </xf>
    <xf numFmtId="0" fontId="5" fillId="7" borderId="34" xfId="0" applyFont="1" applyFill="1" applyBorder="1" applyAlignment="1" applyProtection="1">
      <alignment horizontal="center" vertical="top"/>
    </xf>
    <xf numFmtId="1" fontId="5" fillId="7" borderId="4" xfId="0" applyNumberFormat="1" applyFont="1" applyFill="1" applyBorder="1" applyAlignment="1" applyProtection="1">
      <alignment horizontal="center" vertical="top"/>
    </xf>
    <xf numFmtId="164" fontId="5" fillId="7" borderId="4" xfId="0" applyNumberFormat="1" applyFont="1" applyFill="1" applyBorder="1" applyAlignment="1" applyProtection="1">
      <alignment horizontal="center" vertical="top"/>
    </xf>
    <xf numFmtId="0" fontId="5" fillId="7" borderId="4" xfId="0" applyFont="1" applyFill="1" applyBorder="1" applyAlignment="1" applyProtection="1">
      <alignment vertical="top"/>
    </xf>
    <xf numFmtId="0" fontId="5" fillId="7" borderId="5" xfId="0" applyFont="1" applyFill="1" applyBorder="1" applyAlignment="1" applyProtection="1">
      <alignment horizontal="center" vertical="top"/>
    </xf>
    <xf numFmtId="0" fontId="5" fillId="0" borderId="35" xfId="0" applyFont="1" applyFill="1" applyBorder="1" applyAlignment="1" applyProtection="1">
      <alignment horizontal="center" vertical="top"/>
    </xf>
    <xf numFmtId="0" fontId="8" fillId="0" borderId="19" xfId="0" applyFont="1" applyFill="1" applyBorder="1" applyAlignment="1" applyProtection="1">
      <alignment horizontal="center" vertical="top"/>
      <protection locked="0"/>
    </xf>
    <xf numFmtId="0" fontId="10" fillId="0" borderId="36" xfId="0" applyFont="1" applyFill="1" applyBorder="1" applyAlignment="1" applyProtection="1">
      <alignment horizontal="center" vertical="top"/>
    </xf>
    <xf numFmtId="0" fontId="5" fillId="0" borderId="37" xfId="0" applyFont="1" applyFill="1" applyBorder="1" applyAlignment="1" applyProtection="1">
      <alignment horizontal="center" vertical="top"/>
    </xf>
    <xf numFmtId="0" fontId="5" fillId="7" borderId="3" xfId="0" applyFont="1" applyFill="1" applyBorder="1" applyAlignment="1">
      <alignment vertical="top"/>
    </xf>
    <xf numFmtId="166" fontId="5" fillId="7" borderId="4" xfId="0" applyNumberFormat="1" applyFont="1" applyFill="1" applyBorder="1" applyAlignment="1" applyProtection="1">
      <alignment horizontal="center" vertical="top"/>
    </xf>
    <xf numFmtId="0" fontId="8" fillId="0" borderId="12" xfId="0" applyFont="1" applyFill="1" applyBorder="1" applyAlignment="1" applyProtection="1">
      <alignment horizontal="center" vertical="top"/>
      <protection locked="0"/>
    </xf>
    <xf numFmtId="0" fontId="5" fillId="0" borderId="15" xfId="0" applyFont="1" applyFill="1" applyBorder="1" applyAlignment="1" applyProtection="1">
      <alignment horizontal="center" vertical="top"/>
    </xf>
    <xf numFmtId="0" fontId="5" fillId="0" borderId="38" xfId="0" applyFont="1" applyFill="1" applyBorder="1" applyAlignment="1" applyProtection="1">
      <alignment horizontal="center" vertical="top" wrapText="1"/>
    </xf>
    <xf numFmtId="164" fontId="3" fillId="0" borderId="12" xfId="0" applyNumberFormat="1" applyFont="1" applyFill="1" applyBorder="1" applyAlignment="1" applyProtection="1">
      <alignment vertical="top"/>
    </xf>
    <xf numFmtId="9" fontId="3" fillId="0" borderId="11" xfId="0" applyNumberFormat="1" applyFont="1" applyFill="1" applyBorder="1" applyAlignment="1" applyProtection="1">
      <alignment vertical="top"/>
    </xf>
    <xf numFmtId="0" fontId="8" fillId="0" borderId="14" xfId="0" applyFont="1" applyFill="1" applyBorder="1" applyAlignment="1" applyProtection="1">
      <alignment horizontal="center" vertical="top"/>
      <protection locked="0"/>
    </xf>
    <xf numFmtId="0" fontId="10" fillId="0" borderId="39" xfId="0" applyFont="1" applyFill="1" applyBorder="1" applyAlignment="1" applyProtection="1">
      <alignment horizontal="center" vertical="top"/>
    </xf>
    <xf numFmtId="0" fontId="6" fillId="8" borderId="3" xfId="0" applyFont="1" applyFill="1" applyBorder="1" applyAlignment="1">
      <alignment vertical="top"/>
    </xf>
    <xf numFmtId="0" fontId="5" fillId="8" borderId="4" xfId="0" applyFont="1" applyFill="1" applyBorder="1" applyAlignment="1" applyProtection="1">
      <alignment horizontal="center" vertical="top"/>
    </xf>
    <xf numFmtId="0" fontId="5" fillId="8" borderId="4" xfId="0" applyFont="1" applyFill="1" applyBorder="1" applyAlignment="1" applyProtection="1">
      <alignment horizontal="center" vertical="top"/>
      <protection locked="0"/>
    </xf>
    <xf numFmtId="1" fontId="5" fillId="8" borderId="4" xfId="0" applyNumberFormat="1" applyFont="1" applyFill="1" applyBorder="1" applyAlignment="1" applyProtection="1">
      <alignment horizontal="center" vertical="top"/>
    </xf>
    <xf numFmtId="164" fontId="5" fillId="8" borderId="4" xfId="0" applyNumberFormat="1" applyFont="1" applyFill="1" applyBorder="1" applyAlignment="1" applyProtection="1">
      <alignment horizontal="center" vertical="top"/>
    </xf>
    <xf numFmtId="0" fontId="5" fillId="8" borderId="4" xfId="0" applyFont="1" applyFill="1" applyBorder="1" applyAlignment="1" applyProtection="1">
      <alignment vertical="top"/>
    </xf>
    <xf numFmtId="0" fontId="5" fillId="9" borderId="3" xfId="0" applyFont="1" applyFill="1" applyBorder="1" applyAlignment="1">
      <alignment vertical="top"/>
    </xf>
    <xf numFmtId="0" fontId="5" fillId="9" borderId="4" xfId="0" applyFont="1" applyFill="1" applyBorder="1" applyAlignment="1" applyProtection="1">
      <alignment horizontal="center" vertical="top"/>
    </xf>
    <xf numFmtId="0" fontId="5" fillId="9" borderId="4" xfId="0" applyFont="1" applyFill="1" applyBorder="1" applyAlignment="1" applyProtection="1">
      <alignment horizontal="center" vertical="top"/>
      <protection locked="0"/>
    </xf>
    <xf numFmtId="1" fontId="5" fillId="9" borderId="4" xfId="0" applyNumberFormat="1" applyFont="1" applyFill="1" applyBorder="1" applyAlignment="1" applyProtection="1">
      <alignment horizontal="center" vertical="top"/>
    </xf>
    <xf numFmtId="0" fontId="5" fillId="9" borderId="5" xfId="0" applyFont="1" applyFill="1" applyBorder="1" applyAlignment="1" applyProtection="1">
      <alignment horizontal="center" vertical="top"/>
      <protection locked="0"/>
    </xf>
    <xf numFmtId="164" fontId="5" fillId="9" borderId="4" xfId="0" applyNumberFormat="1" applyFont="1" applyFill="1" applyBorder="1" applyAlignment="1" applyProtection="1">
      <alignment horizontal="center" vertical="top"/>
    </xf>
    <xf numFmtId="0" fontId="5" fillId="9" borderId="4" xfId="0" applyFont="1" applyFill="1" applyBorder="1" applyAlignment="1" applyProtection="1">
      <alignment vertical="top"/>
    </xf>
    <xf numFmtId="0" fontId="5" fillId="9" borderId="5" xfId="0" applyFont="1" applyFill="1" applyBorder="1" applyAlignment="1" applyProtection="1">
      <alignment horizontal="center" vertical="top"/>
    </xf>
    <xf numFmtId="0" fontId="5" fillId="10" borderId="4" xfId="0" applyFont="1" applyFill="1" applyBorder="1" applyAlignment="1" applyProtection="1">
      <alignment horizontal="center" vertical="top"/>
    </xf>
    <xf numFmtId="0" fontId="5" fillId="10" borderId="4" xfId="0" applyFont="1" applyFill="1" applyBorder="1" applyAlignment="1" applyProtection="1">
      <alignment horizontal="center" vertical="top"/>
      <protection locked="0"/>
    </xf>
    <xf numFmtId="1" fontId="5" fillId="10" borderId="4" xfId="0" applyNumberFormat="1" applyFont="1" applyFill="1" applyBorder="1" applyAlignment="1" applyProtection="1">
      <alignment horizontal="center" vertical="top"/>
    </xf>
    <xf numFmtId="164" fontId="5" fillId="10" borderId="4" xfId="0" applyNumberFormat="1" applyFont="1" applyFill="1" applyBorder="1" applyAlignment="1" applyProtection="1">
      <alignment horizontal="center" vertical="top"/>
    </xf>
    <xf numFmtId="0" fontId="5" fillId="10" borderId="4" xfId="0" applyFont="1" applyFill="1" applyBorder="1" applyAlignment="1" applyProtection="1">
      <alignment vertical="top"/>
    </xf>
    <xf numFmtId="0" fontId="5" fillId="11" borderId="3" xfId="0" applyFont="1" applyFill="1" applyBorder="1" applyAlignment="1">
      <alignment vertical="top"/>
    </xf>
    <xf numFmtId="0" fontId="5" fillId="11" borderId="4" xfId="0" applyFont="1" applyFill="1" applyBorder="1" applyAlignment="1" applyProtection="1">
      <alignment horizontal="center" vertical="top"/>
    </xf>
    <xf numFmtId="0" fontId="5" fillId="11" borderId="4" xfId="0" applyFont="1" applyFill="1" applyBorder="1" applyAlignment="1" applyProtection="1">
      <alignment horizontal="center" vertical="top"/>
      <protection locked="0"/>
    </xf>
    <xf numFmtId="0" fontId="5" fillId="11" borderId="30" xfId="0" applyFont="1" applyFill="1" applyBorder="1" applyAlignment="1" applyProtection="1">
      <alignment horizontal="center" vertical="top"/>
    </xf>
    <xf numFmtId="1" fontId="5" fillId="11" borderId="4" xfId="0" applyNumberFormat="1" applyFont="1" applyFill="1" applyBorder="1" applyAlignment="1" applyProtection="1">
      <alignment horizontal="center" vertical="top"/>
    </xf>
    <xf numFmtId="0" fontId="5" fillId="11" borderId="5" xfId="0" applyFont="1" applyFill="1" applyBorder="1" applyAlignment="1" applyProtection="1">
      <alignment horizontal="center" vertical="top"/>
      <protection locked="0"/>
    </xf>
    <xf numFmtId="164" fontId="5" fillId="11" borderId="4" xfId="0" applyNumberFormat="1" applyFont="1" applyFill="1" applyBorder="1" applyAlignment="1" applyProtection="1">
      <alignment horizontal="center" vertical="top"/>
    </xf>
    <xf numFmtId="0" fontId="5" fillId="11" borderId="4" xfId="0" applyFont="1" applyFill="1" applyBorder="1" applyAlignment="1" applyProtection="1">
      <alignment vertical="top"/>
    </xf>
    <xf numFmtId="0" fontId="5" fillId="11" borderId="5" xfId="0" applyFont="1" applyFill="1" applyBorder="1" applyAlignment="1" applyProtection="1">
      <alignment horizontal="center" vertical="top"/>
    </xf>
    <xf numFmtId="0" fontId="10" fillId="0" borderId="42" xfId="0" applyFont="1" applyFill="1" applyBorder="1" applyAlignment="1" applyProtection="1">
      <alignment horizontal="center" vertical="top"/>
    </xf>
    <xf numFmtId="0" fontId="5" fillId="0" borderId="43" xfId="0" applyFont="1" applyFill="1" applyBorder="1" applyAlignment="1" applyProtection="1">
      <alignment horizontal="center" vertical="top"/>
    </xf>
    <xf numFmtId="0" fontId="5" fillId="0" borderId="44" xfId="0" applyFont="1" applyFill="1" applyBorder="1" applyAlignment="1" applyProtection="1">
      <alignment horizontal="center" vertical="top"/>
      <protection locked="0"/>
    </xf>
    <xf numFmtId="164" fontId="3" fillId="0" borderId="45" xfId="0" applyNumberFormat="1" applyFont="1" applyFill="1" applyBorder="1" applyAlignment="1" applyProtection="1">
      <alignment vertical="top"/>
    </xf>
    <xf numFmtId="1" fontId="3" fillId="0" borderId="43" xfId="0" applyNumberFormat="1" applyFont="1" applyFill="1" applyBorder="1" applyAlignment="1" applyProtection="1">
      <alignment vertical="top"/>
    </xf>
    <xf numFmtId="9" fontId="3" fillId="0" borderId="44" xfId="0" applyNumberFormat="1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/>
      <protection locked="0"/>
    </xf>
    <xf numFmtId="1" fontId="5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  <protection locked="0"/>
    </xf>
    <xf numFmtId="164" fontId="3" fillId="0" borderId="0" xfId="0" applyNumberFormat="1" applyFont="1" applyFill="1" applyBorder="1" applyAlignment="1" applyProtection="1">
      <alignment vertical="top"/>
    </xf>
    <xf numFmtId="1" fontId="3" fillId="0" borderId="0" xfId="0" applyNumberFormat="1" applyFont="1" applyFill="1" applyBorder="1" applyAlignment="1" applyProtection="1">
      <alignment vertical="top"/>
    </xf>
    <xf numFmtId="9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9" fontId="3" fillId="0" borderId="0" xfId="0" applyNumberFormat="1" applyFont="1" applyFill="1" applyBorder="1" applyAlignment="1" applyProtection="1">
      <alignment horizontal="center" vertical="top"/>
    </xf>
    <xf numFmtId="165" fontId="3" fillId="0" borderId="0" xfId="0" applyNumberFormat="1" applyFont="1" applyFill="1" applyBorder="1" applyAlignment="1" applyProtection="1">
      <alignment horizontal="center" vertical="top"/>
    </xf>
    <xf numFmtId="0" fontId="6" fillId="12" borderId="3" xfId="0" applyFont="1" applyFill="1" applyBorder="1" applyAlignment="1">
      <alignment vertical="top"/>
    </xf>
    <xf numFmtId="0" fontId="5" fillId="12" borderId="4" xfId="0" applyFont="1" applyFill="1" applyBorder="1" applyAlignment="1" applyProtection="1">
      <alignment horizontal="center" vertical="top"/>
    </xf>
    <xf numFmtId="0" fontId="5" fillId="12" borderId="4" xfId="0" applyFont="1" applyFill="1" applyBorder="1" applyAlignment="1" applyProtection="1">
      <alignment horizontal="center" vertical="top"/>
      <protection locked="0"/>
    </xf>
    <xf numFmtId="1" fontId="5" fillId="12" borderId="4" xfId="0" applyNumberFormat="1" applyFont="1" applyFill="1" applyBorder="1" applyAlignment="1" applyProtection="1">
      <alignment horizontal="center" vertical="top"/>
    </xf>
    <xf numFmtId="164" fontId="5" fillId="12" borderId="4" xfId="0" applyNumberFormat="1" applyFont="1" applyFill="1" applyBorder="1" applyAlignment="1" applyProtection="1">
      <alignment horizontal="center" vertical="top"/>
    </xf>
    <xf numFmtId="0" fontId="5" fillId="12" borderId="4" xfId="0" applyFont="1" applyFill="1" applyBorder="1" applyAlignment="1" applyProtection="1">
      <alignment vertical="top"/>
    </xf>
    <xf numFmtId="0" fontId="5" fillId="13" borderId="29" xfId="0" applyFont="1" applyFill="1" applyBorder="1" applyAlignment="1">
      <alignment vertical="top"/>
    </xf>
    <xf numFmtId="0" fontId="5" fillId="13" borderId="34" xfId="0" applyFont="1" applyFill="1" applyBorder="1" applyAlignment="1" applyProtection="1">
      <alignment horizontal="center" vertical="top"/>
    </xf>
    <xf numFmtId="0" fontId="5" fillId="13" borderId="34" xfId="0" applyFont="1" applyFill="1" applyBorder="1" applyAlignment="1" applyProtection="1">
      <alignment horizontal="center" vertical="top"/>
      <protection locked="0"/>
    </xf>
    <xf numFmtId="1" fontId="5" fillId="13" borderId="34" xfId="0" applyNumberFormat="1" applyFont="1" applyFill="1" applyBorder="1" applyAlignment="1" applyProtection="1">
      <alignment horizontal="center" vertical="top"/>
    </xf>
    <xf numFmtId="0" fontId="5" fillId="13" borderId="5" xfId="0" applyFont="1" applyFill="1" applyBorder="1" applyAlignment="1" applyProtection="1">
      <alignment horizontal="center" vertical="top"/>
      <protection locked="0"/>
    </xf>
    <xf numFmtId="164" fontId="5" fillId="13" borderId="34" xfId="0" applyNumberFormat="1" applyFont="1" applyFill="1" applyBorder="1" applyAlignment="1" applyProtection="1">
      <alignment horizontal="center" vertical="top"/>
    </xf>
    <xf numFmtId="0" fontId="5" fillId="13" borderId="34" xfId="0" applyFont="1" applyFill="1" applyBorder="1" applyAlignment="1" applyProtection="1">
      <alignment vertical="top"/>
    </xf>
    <xf numFmtId="0" fontId="5" fillId="13" borderId="46" xfId="0" applyFont="1" applyFill="1" applyBorder="1" applyAlignment="1" applyProtection="1">
      <alignment horizontal="center" vertical="top"/>
    </xf>
    <xf numFmtId="0" fontId="8" fillId="0" borderId="7" xfId="0" applyFont="1" applyFill="1" applyBorder="1" applyAlignment="1" applyProtection="1">
      <alignment horizontal="center" vertical="top"/>
      <protection locked="0"/>
    </xf>
    <xf numFmtId="0" fontId="8" fillId="0" borderId="27" xfId="0" applyFont="1" applyFill="1" applyBorder="1" applyAlignment="1" applyProtection="1">
      <alignment horizontal="center" vertical="top"/>
      <protection locked="0"/>
    </xf>
    <xf numFmtId="0" fontId="12" fillId="0" borderId="0" xfId="0" applyFont="1" applyAlignment="1">
      <alignment vertical="top"/>
    </xf>
    <xf numFmtId="0" fontId="13" fillId="0" borderId="0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 wrapText="1"/>
    </xf>
    <xf numFmtId="0" fontId="12" fillId="0" borderId="0" xfId="0" applyFont="1" applyFill="1" applyAlignment="1" applyProtection="1">
      <alignment vertical="top"/>
    </xf>
    <xf numFmtId="0" fontId="13" fillId="0" borderId="0" xfId="0" applyFont="1" applyFill="1" applyAlignment="1" applyProtection="1">
      <alignment vertical="top"/>
    </xf>
    <xf numFmtId="1" fontId="13" fillId="0" borderId="0" xfId="0" applyNumberFormat="1" applyFont="1" applyFill="1" applyAlignment="1" applyProtection="1">
      <alignment vertical="top"/>
    </xf>
    <xf numFmtId="0" fontId="13" fillId="0" borderId="0" xfId="0" applyFont="1" applyFill="1" applyAlignment="1" applyProtection="1">
      <alignment horizontal="center" vertical="top"/>
    </xf>
    <xf numFmtId="0" fontId="15" fillId="0" borderId="0" xfId="0" applyFont="1" applyFill="1" applyAlignment="1" applyProtection="1">
      <alignment vertical="top"/>
    </xf>
    <xf numFmtId="0" fontId="5" fillId="3" borderId="4" xfId="0" applyFont="1" applyFill="1" applyBorder="1" applyAlignment="1" applyProtection="1">
      <alignment horizontal="left" vertical="top" wrapText="1"/>
    </xf>
    <xf numFmtId="0" fontId="5" fillId="5" borderId="30" xfId="0" applyFont="1" applyFill="1" applyBorder="1" applyAlignment="1" applyProtection="1">
      <alignment horizontal="left" vertical="top"/>
    </xf>
    <xf numFmtId="0" fontId="5" fillId="7" borderId="4" xfId="0" applyFont="1" applyFill="1" applyBorder="1" applyAlignment="1" applyProtection="1">
      <alignment horizontal="left" vertical="top"/>
    </xf>
    <xf numFmtId="0" fontId="5" fillId="9" borderId="4" xfId="0" applyFont="1" applyFill="1" applyBorder="1" applyAlignment="1" applyProtection="1">
      <alignment horizontal="left" vertical="top"/>
    </xf>
    <xf numFmtId="0" fontId="5" fillId="11" borderId="4" xfId="0" applyFont="1" applyFill="1" applyBorder="1" applyAlignment="1" applyProtection="1">
      <alignment horizontal="left" vertical="top"/>
    </xf>
    <xf numFmtId="0" fontId="5" fillId="13" borderId="34" xfId="0" applyFont="1" applyFill="1" applyBorder="1" applyAlignment="1" applyProtection="1">
      <alignment horizontal="left" vertical="top"/>
    </xf>
    <xf numFmtId="14" fontId="4" fillId="0" borderId="47" xfId="0" applyNumberFormat="1" applyFont="1" applyFill="1" applyBorder="1" applyAlignment="1" applyProtection="1">
      <alignment horizontal="center" vertical="top" wrapText="1"/>
    </xf>
    <xf numFmtId="0" fontId="7" fillId="0" borderId="48" xfId="0" applyFont="1" applyFill="1" applyBorder="1" applyAlignment="1" applyProtection="1">
      <alignment horizontal="left" vertical="top" wrapText="1"/>
    </xf>
    <xf numFmtId="0" fontId="4" fillId="0" borderId="49" xfId="0" applyFont="1" applyFill="1" applyBorder="1" applyAlignment="1" applyProtection="1">
      <alignment horizontal="center" vertical="top" wrapText="1"/>
    </xf>
    <xf numFmtId="0" fontId="7" fillId="0" borderId="50" xfId="0" applyFont="1" applyFill="1" applyBorder="1" applyAlignment="1" applyProtection="1">
      <alignment horizontal="left" vertical="top" wrapText="1"/>
    </xf>
    <xf numFmtId="0" fontId="4" fillId="0" borderId="51" xfId="0" applyFont="1" applyFill="1" applyBorder="1" applyAlignment="1" applyProtection="1">
      <alignment horizontal="center" vertical="top" wrapText="1"/>
    </xf>
    <xf numFmtId="0" fontId="7" fillId="0" borderId="52" xfId="0" applyFont="1" applyFill="1" applyBorder="1" applyAlignment="1" applyProtection="1">
      <alignment horizontal="left" vertical="top" wrapText="1"/>
    </xf>
    <xf numFmtId="0" fontId="4" fillId="0" borderId="47" xfId="0" applyFont="1" applyFill="1" applyBorder="1" applyAlignment="1" applyProtection="1">
      <alignment horizontal="center" vertical="top" wrapText="1"/>
    </xf>
    <xf numFmtId="0" fontId="7" fillId="0" borderId="53" xfId="0" applyFont="1" applyFill="1" applyBorder="1" applyAlignment="1" applyProtection="1">
      <alignment horizontal="left" vertical="top" wrapText="1"/>
    </xf>
    <xf numFmtId="0" fontId="4" fillId="0" borderId="54" xfId="0" applyFont="1" applyFill="1" applyBorder="1" applyAlignment="1" applyProtection="1">
      <alignment horizontal="right" vertical="top" wrapText="1"/>
    </xf>
    <xf numFmtId="0" fontId="4" fillId="0" borderId="55" xfId="0" applyFont="1" applyFill="1" applyBorder="1" applyAlignment="1" applyProtection="1">
      <alignment horizontal="right" vertical="top" wrapText="1"/>
    </xf>
    <xf numFmtId="0" fontId="4" fillId="0" borderId="3" xfId="0" applyFont="1" applyFill="1" applyBorder="1" applyAlignment="1" applyProtection="1">
      <alignment horizontal="center" vertical="top" wrapText="1"/>
    </xf>
    <xf numFmtId="0" fontId="7" fillId="0" borderId="5" xfId="0" applyFont="1" applyFill="1" applyBorder="1" applyAlignment="1" applyProtection="1">
      <alignment horizontal="left" vertical="top" wrapText="1"/>
    </xf>
    <xf numFmtId="0" fontId="7" fillId="0" borderId="56" xfId="0" applyFont="1" applyFill="1" applyBorder="1" applyAlignment="1" applyProtection="1">
      <alignment horizontal="left" vertical="top" wrapText="1"/>
    </xf>
    <xf numFmtId="0" fontId="4" fillId="0" borderId="57" xfId="0" applyFont="1" applyFill="1" applyBorder="1" applyAlignment="1" applyProtection="1">
      <alignment horizontal="right" vertical="top" wrapText="1"/>
    </xf>
    <xf numFmtId="0" fontId="7" fillId="0" borderId="58" xfId="0" applyFont="1" applyFill="1" applyBorder="1" applyAlignment="1" applyProtection="1">
      <alignment horizontal="left" vertical="top" wrapText="1"/>
    </xf>
    <xf numFmtId="0" fontId="4" fillId="0" borderId="59" xfId="0" applyFont="1" applyFill="1" applyBorder="1" applyAlignment="1" applyProtection="1">
      <alignment horizontal="right" vertical="top" wrapText="1"/>
    </xf>
    <xf numFmtId="0" fontId="4" fillId="0" borderId="60" xfId="0" applyFont="1" applyFill="1" applyBorder="1" applyAlignment="1" applyProtection="1">
      <alignment horizontal="right" vertical="top" wrapText="1"/>
    </xf>
    <xf numFmtId="0" fontId="4" fillId="0" borderId="61" xfId="0" applyFont="1" applyFill="1" applyBorder="1" applyAlignment="1" applyProtection="1">
      <alignment horizontal="center" vertical="top" wrapText="1"/>
    </xf>
    <xf numFmtId="0" fontId="7" fillId="0" borderId="62" xfId="0" applyFont="1" applyFill="1" applyBorder="1" applyAlignment="1" applyProtection="1">
      <alignment horizontal="left" vertical="top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165" fontId="17" fillId="6" borderId="63" xfId="0" applyNumberFormat="1" applyFont="1" applyFill="1" applyBorder="1" applyAlignment="1" applyProtection="1">
      <alignment horizontal="center" vertical="top"/>
    </xf>
    <xf numFmtId="165" fontId="17" fillId="4" borderId="63" xfId="0" applyNumberFormat="1" applyFont="1" applyFill="1" applyBorder="1" applyAlignment="1" applyProtection="1">
      <alignment horizontal="center" vertical="top"/>
    </xf>
    <xf numFmtId="165" fontId="17" fillId="2" borderId="63" xfId="0" applyNumberFormat="1" applyFont="1" applyFill="1" applyBorder="1" applyAlignment="1" applyProtection="1">
      <alignment horizontal="center" vertical="top"/>
    </xf>
    <xf numFmtId="165" fontId="17" fillId="8" borderId="63" xfId="0" applyNumberFormat="1" applyFont="1" applyFill="1" applyBorder="1" applyAlignment="1" applyProtection="1">
      <alignment horizontal="center" vertical="top"/>
    </xf>
    <xf numFmtId="165" fontId="17" fillId="12" borderId="63" xfId="0" applyNumberFormat="1" applyFont="1" applyFill="1" applyBorder="1" applyAlignment="1" applyProtection="1">
      <alignment horizontal="center" vertical="top"/>
    </xf>
    <xf numFmtId="165" fontId="17" fillId="10" borderId="63" xfId="0" applyNumberFormat="1" applyFont="1" applyFill="1" applyBorder="1" applyAlignment="1" applyProtection="1">
      <alignment horizontal="center" vertical="top"/>
    </xf>
    <xf numFmtId="0" fontId="19" fillId="0" borderId="53" xfId="0" applyFont="1" applyBorder="1" applyAlignment="1">
      <alignment vertical="top"/>
    </xf>
    <xf numFmtId="0" fontId="6" fillId="10" borderId="29" xfId="0" applyFont="1" applyFill="1" applyBorder="1" applyAlignment="1">
      <alignment vertical="top"/>
    </xf>
    <xf numFmtId="1" fontId="3" fillId="0" borderId="26" xfId="0" applyNumberFormat="1" applyFont="1" applyFill="1" applyBorder="1" applyAlignment="1" applyProtection="1">
      <alignment vertical="top"/>
    </xf>
    <xf numFmtId="164" fontId="3" fillId="0" borderId="25" xfId="0" applyNumberFormat="1" applyFont="1" applyFill="1" applyBorder="1" applyAlignment="1" applyProtection="1">
      <alignment vertical="top"/>
    </xf>
    <xf numFmtId="0" fontId="5" fillId="0" borderId="62" xfId="0" applyFont="1" applyFill="1" applyBorder="1" applyAlignment="1" applyProtection="1">
      <alignment horizontal="center" vertical="top"/>
    </xf>
    <xf numFmtId="0" fontId="5" fillId="0" borderId="53" xfId="0" applyFont="1" applyFill="1" applyBorder="1" applyAlignment="1" applyProtection="1">
      <alignment horizontal="center" vertical="top"/>
    </xf>
    <xf numFmtId="0" fontId="5" fillId="0" borderId="56" xfId="0" applyFont="1" applyFill="1" applyBorder="1" applyAlignment="1" applyProtection="1">
      <alignment horizontal="center" vertical="top"/>
    </xf>
    <xf numFmtId="166" fontId="5" fillId="0" borderId="18" xfId="0" applyNumberFormat="1" applyFont="1" applyFill="1" applyBorder="1" applyAlignment="1" applyProtection="1">
      <alignment horizontal="center" vertical="top"/>
    </xf>
    <xf numFmtId="166" fontId="5" fillId="0" borderId="21" xfId="0" applyNumberFormat="1" applyFont="1" applyFill="1" applyBorder="1" applyAlignment="1" applyProtection="1">
      <alignment horizontal="center" vertical="top"/>
    </xf>
    <xf numFmtId="166" fontId="5" fillId="0" borderId="23" xfId="0" applyNumberFormat="1" applyFont="1" applyFill="1" applyBorder="1" applyAlignment="1" applyProtection="1">
      <alignment horizontal="center" vertical="top"/>
    </xf>
    <xf numFmtId="166" fontId="5" fillId="0" borderId="19" xfId="0" applyNumberFormat="1" applyFont="1" applyFill="1" applyBorder="1" applyAlignment="1" applyProtection="1">
      <alignment horizontal="center" vertical="top"/>
    </xf>
    <xf numFmtId="166" fontId="5" fillId="0" borderId="35" xfId="0" applyNumberFormat="1" applyFont="1" applyFill="1" applyBorder="1" applyAlignment="1" applyProtection="1">
      <alignment horizontal="center" vertical="top"/>
    </xf>
    <xf numFmtId="0" fontId="5" fillId="0" borderId="17" xfId="0" applyFont="1" applyFill="1" applyBorder="1" applyAlignment="1" applyProtection="1">
      <alignment horizontal="center" vertical="top" wrapText="1"/>
    </xf>
    <xf numFmtId="166" fontId="5" fillId="0" borderId="67" xfId="0" applyNumberFormat="1" applyFont="1" applyFill="1" applyBorder="1" applyAlignment="1" applyProtection="1">
      <alignment horizontal="center" vertical="top"/>
    </xf>
    <xf numFmtId="166" fontId="3" fillId="0" borderId="21" xfId="0" applyNumberFormat="1" applyFont="1" applyBorder="1" applyAlignment="1">
      <alignment horizontal="center" vertical="top"/>
    </xf>
    <xf numFmtId="166" fontId="3" fillId="0" borderId="23" xfId="0" applyNumberFormat="1" applyFont="1" applyBorder="1" applyAlignment="1">
      <alignment horizontal="center" vertical="top"/>
    </xf>
    <xf numFmtId="166" fontId="3" fillId="0" borderId="21" xfId="0" applyNumberFormat="1" applyFont="1" applyBorder="1" applyAlignment="1">
      <alignment horizontal="center" vertical="top" wrapText="1"/>
    </xf>
    <xf numFmtId="166" fontId="3" fillId="0" borderId="23" xfId="0" applyNumberFormat="1" applyFont="1" applyBorder="1" applyAlignment="1">
      <alignment horizontal="center" vertical="top" wrapText="1"/>
    </xf>
    <xf numFmtId="166" fontId="3" fillId="0" borderId="68" xfId="0" applyNumberFormat="1" applyFont="1" applyBorder="1" applyAlignment="1">
      <alignment horizontal="center" vertical="top" wrapText="1"/>
    </xf>
    <xf numFmtId="166" fontId="3" fillId="0" borderId="21" xfId="0" applyNumberFormat="1" applyFont="1" applyFill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166" fontId="5" fillId="0" borderId="20" xfId="0" applyNumberFormat="1" applyFont="1" applyFill="1" applyBorder="1" applyAlignment="1" applyProtection="1">
      <alignment horizontal="center" vertical="top"/>
    </xf>
    <xf numFmtId="166" fontId="5" fillId="0" borderId="22" xfId="0" applyNumberFormat="1" applyFont="1" applyFill="1" applyBorder="1" applyAlignment="1" applyProtection="1">
      <alignment horizontal="center" vertical="top"/>
    </xf>
    <xf numFmtId="166" fontId="5" fillId="0" borderId="24" xfId="0" applyNumberFormat="1" applyFont="1" applyFill="1" applyBorder="1" applyAlignment="1" applyProtection="1">
      <alignment horizontal="center" vertical="top"/>
    </xf>
    <xf numFmtId="0" fontId="3" fillId="0" borderId="21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3" fillId="0" borderId="21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68" xfId="0" applyFont="1" applyBorder="1" applyAlignment="1">
      <alignment horizontal="left" vertical="top"/>
    </xf>
    <xf numFmtId="0" fontId="5" fillId="0" borderId="21" xfId="0" applyFont="1" applyFill="1" applyBorder="1" applyAlignment="1" applyProtection="1">
      <alignment horizontal="left" vertical="top" wrapText="1"/>
    </xf>
    <xf numFmtId="0" fontId="5" fillId="0" borderId="23" xfId="0" applyFont="1" applyFill="1" applyBorder="1" applyAlignment="1" applyProtection="1">
      <alignment horizontal="left" vertical="top" wrapText="1"/>
    </xf>
    <xf numFmtId="0" fontId="5" fillId="0" borderId="21" xfId="0" applyFont="1" applyFill="1" applyBorder="1" applyAlignment="1" applyProtection="1">
      <alignment horizontal="left" vertical="top"/>
    </xf>
    <xf numFmtId="0" fontId="10" fillId="0" borderId="40" xfId="0" applyFont="1" applyFill="1" applyBorder="1" applyAlignment="1" applyProtection="1">
      <alignment horizontal="center" vertical="top"/>
    </xf>
    <xf numFmtId="0" fontId="10" fillId="0" borderId="41" xfId="0" applyFont="1" applyFill="1" applyBorder="1" applyAlignment="1" applyProtection="1">
      <alignment horizontal="center" vertical="top"/>
    </xf>
    <xf numFmtId="0" fontId="10" fillId="0" borderId="70" xfId="0" applyFont="1" applyFill="1" applyBorder="1" applyAlignment="1" applyProtection="1">
      <alignment horizontal="center" vertical="top"/>
    </xf>
    <xf numFmtId="166" fontId="5" fillId="0" borderId="40" xfId="0" applyNumberFormat="1" applyFont="1" applyFill="1" applyBorder="1" applyAlignment="1" applyProtection="1">
      <alignment horizontal="center" vertical="top"/>
    </xf>
    <xf numFmtId="166" fontId="5" fillId="0" borderId="41" xfId="0" applyNumberFormat="1" applyFont="1" applyFill="1" applyBorder="1" applyAlignment="1" applyProtection="1">
      <alignment horizontal="center" vertical="top"/>
    </xf>
    <xf numFmtId="0" fontId="5" fillId="0" borderId="72" xfId="0" applyFont="1" applyFill="1" applyBorder="1" applyAlignment="1" applyProtection="1">
      <alignment horizontal="center" vertical="top"/>
    </xf>
    <xf numFmtId="0" fontId="5" fillId="0" borderId="19" xfId="0" applyFont="1" applyFill="1" applyBorder="1" applyAlignment="1" applyProtection="1">
      <alignment horizontal="center" vertical="top"/>
    </xf>
    <xf numFmtId="0" fontId="10" fillId="0" borderId="73" xfId="0" applyFont="1" applyFill="1" applyBorder="1" applyAlignment="1" applyProtection="1">
      <alignment horizontal="center" vertical="top"/>
    </xf>
    <xf numFmtId="0" fontId="10" fillId="0" borderId="54" xfId="0" applyFont="1" applyFill="1" applyBorder="1" applyAlignment="1" applyProtection="1">
      <alignment horizontal="center" vertical="top"/>
    </xf>
    <xf numFmtId="0" fontId="10" fillId="0" borderId="55" xfId="0" applyFont="1" applyFill="1" applyBorder="1" applyAlignment="1" applyProtection="1">
      <alignment horizontal="center" vertical="top"/>
    </xf>
    <xf numFmtId="0" fontId="5" fillId="0" borderId="74" xfId="0" applyFont="1" applyFill="1" applyBorder="1" applyAlignment="1" applyProtection="1">
      <alignment horizontal="center" vertical="top"/>
    </xf>
    <xf numFmtId="0" fontId="5" fillId="0" borderId="75" xfId="0" applyFont="1" applyFill="1" applyBorder="1" applyAlignment="1" applyProtection="1">
      <alignment horizontal="center" vertical="top"/>
    </xf>
    <xf numFmtId="0" fontId="10" fillId="0" borderId="57" xfId="0" applyFont="1" applyFill="1" applyBorder="1" applyAlignment="1" applyProtection="1">
      <alignment horizontal="center" vertical="top"/>
    </xf>
    <xf numFmtId="0" fontId="10" fillId="0" borderId="59" xfId="0" applyFont="1" applyFill="1" applyBorder="1" applyAlignment="1" applyProtection="1">
      <alignment horizontal="center" vertical="top"/>
    </xf>
    <xf numFmtId="0" fontId="10" fillId="0" borderId="60" xfId="0" applyFont="1" applyFill="1" applyBorder="1" applyAlignment="1" applyProtection="1">
      <alignment horizontal="center" vertical="top"/>
    </xf>
    <xf numFmtId="0" fontId="10" fillId="0" borderId="76" xfId="0" applyFont="1" applyFill="1" applyBorder="1" applyAlignment="1" applyProtection="1">
      <alignment horizontal="center" vertical="top"/>
    </xf>
    <xf numFmtId="0" fontId="5" fillId="0" borderId="45" xfId="0" applyFont="1" applyFill="1" applyBorder="1" applyAlignment="1" applyProtection="1">
      <alignment horizontal="center" vertical="top"/>
    </xf>
    <xf numFmtId="9" fontId="3" fillId="0" borderId="77" xfId="0" applyNumberFormat="1" applyFont="1" applyFill="1" applyBorder="1" applyAlignment="1" applyProtection="1">
      <alignment vertical="top"/>
    </xf>
    <xf numFmtId="0" fontId="4" fillId="0" borderId="78" xfId="0" applyFont="1" applyFill="1" applyBorder="1" applyAlignment="1" applyProtection="1">
      <alignment horizontal="center" vertical="top" wrapText="1"/>
    </xf>
    <xf numFmtId="0" fontId="8" fillId="0" borderId="40" xfId="0" applyFont="1" applyFill="1" applyBorder="1" applyAlignment="1" applyProtection="1">
      <alignment horizontal="center" vertical="top"/>
      <protection locked="0"/>
    </xf>
    <xf numFmtId="0" fontId="5" fillId="0" borderId="73" xfId="0" applyFont="1" applyFill="1" applyBorder="1" applyAlignment="1" applyProtection="1">
      <alignment horizontal="center" vertical="top"/>
    </xf>
    <xf numFmtId="0" fontId="5" fillId="0" borderId="36" xfId="0" applyFont="1" applyFill="1" applyBorder="1" applyAlignment="1" applyProtection="1">
      <alignment horizontal="center" vertical="top"/>
    </xf>
    <xf numFmtId="166" fontId="5" fillId="0" borderId="79" xfId="0" applyNumberFormat="1" applyFont="1" applyFill="1" applyBorder="1" applyAlignment="1" applyProtection="1">
      <alignment horizontal="center" vertical="top"/>
    </xf>
    <xf numFmtId="166" fontId="5" fillId="0" borderId="42" xfId="0" applyNumberFormat="1" applyFont="1" applyFill="1" applyBorder="1" applyAlignment="1" applyProtection="1">
      <alignment horizontal="center" vertical="top"/>
    </xf>
    <xf numFmtId="0" fontId="5" fillId="0" borderId="22" xfId="0" applyFont="1" applyFill="1" applyBorder="1" applyAlignment="1" applyProtection="1">
      <alignment horizontal="center" vertical="top"/>
    </xf>
    <xf numFmtId="166" fontId="5" fillId="0" borderId="53" xfId="0" applyNumberFormat="1" applyFont="1" applyFill="1" applyBorder="1" applyAlignment="1" applyProtection="1">
      <alignment horizontal="center" vertical="top"/>
    </xf>
    <xf numFmtId="0" fontId="5" fillId="0" borderId="54" xfId="0" applyFont="1" applyFill="1" applyBorder="1" applyAlignment="1" applyProtection="1">
      <alignment horizontal="center" vertical="top"/>
    </xf>
    <xf numFmtId="0" fontId="5" fillId="0" borderId="67" xfId="0" quotePrefix="1" applyFont="1" applyFill="1" applyBorder="1" applyAlignment="1" applyProtection="1">
      <alignment horizontal="center" vertical="top"/>
    </xf>
    <xf numFmtId="0" fontId="5" fillId="0" borderId="24" xfId="0" applyFont="1" applyFill="1" applyBorder="1" applyAlignment="1" applyProtection="1">
      <alignment horizontal="center" vertical="top"/>
    </xf>
    <xf numFmtId="0" fontId="5" fillId="0" borderId="80" xfId="0" applyFont="1" applyFill="1" applyBorder="1" applyAlignment="1" applyProtection="1">
      <alignment horizontal="center" vertical="top"/>
    </xf>
    <xf numFmtId="0" fontId="5" fillId="0" borderId="18" xfId="0" quotePrefix="1" applyFont="1" applyFill="1" applyBorder="1" applyAlignment="1" applyProtection="1">
      <alignment horizontal="center" vertical="top" wrapText="1"/>
    </xf>
    <xf numFmtId="0" fontId="5" fillId="0" borderId="81" xfId="0" quotePrefix="1" applyFont="1" applyFill="1" applyBorder="1" applyAlignment="1" applyProtection="1">
      <alignment horizontal="center" vertical="top" wrapText="1"/>
    </xf>
    <xf numFmtId="0" fontId="8" fillId="0" borderId="41" xfId="0" applyFont="1" applyFill="1" applyBorder="1" applyAlignment="1" applyProtection="1">
      <alignment horizontal="center" vertical="top"/>
      <protection locked="0"/>
    </xf>
    <xf numFmtId="0" fontId="5" fillId="0" borderId="21" xfId="0" quotePrefix="1" applyFont="1" applyFill="1" applyBorder="1" applyAlignment="1" applyProtection="1">
      <alignment horizontal="center" vertical="top" wrapText="1"/>
    </xf>
    <xf numFmtId="0" fontId="5" fillId="0" borderId="23" xfId="0" quotePrefix="1" applyFont="1" applyFill="1" applyBorder="1" applyAlignment="1" applyProtection="1">
      <alignment horizontal="center" vertical="top" wrapText="1"/>
    </xf>
    <xf numFmtId="0" fontId="5" fillId="0" borderId="84" xfId="0" quotePrefix="1" applyFont="1" applyFill="1" applyBorder="1" applyAlignment="1" applyProtection="1">
      <alignment horizontal="center" vertical="top" wrapText="1"/>
    </xf>
    <xf numFmtId="0" fontId="8" fillId="0" borderId="76" xfId="0" applyFont="1" applyFill="1" applyBorder="1" applyAlignment="1" applyProtection="1">
      <alignment horizontal="center" vertical="top"/>
      <protection locked="0"/>
    </xf>
    <xf numFmtId="0" fontId="5" fillId="0" borderId="42" xfId="0" applyFont="1" applyFill="1" applyBorder="1" applyAlignment="1" applyProtection="1">
      <alignment horizontal="center" vertical="top"/>
    </xf>
    <xf numFmtId="0" fontId="5" fillId="0" borderId="85" xfId="0" quotePrefix="1" applyFont="1" applyFill="1" applyBorder="1" applyAlignment="1" applyProtection="1">
      <alignment horizontal="center" vertical="top" wrapText="1"/>
    </xf>
    <xf numFmtId="0" fontId="5" fillId="0" borderId="86" xfId="0" quotePrefix="1" applyFont="1" applyFill="1" applyBorder="1" applyAlignment="1" applyProtection="1">
      <alignment horizontal="center" vertical="top" wrapText="1"/>
    </xf>
    <xf numFmtId="0" fontId="5" fillId="0" borderId="84" xfId="0" quotePrefix="1" applyFont="1" applyFill="1" applyBorder="1" applyAlignment="1" applyProtection="1">
      <alignment horizontal="center" vertical="top"/>
    </xf>
    <xf numFmtId="0" fontId="8" fillId="0" borderId="70" xfId="0" applyFont="1" applyFill="1" applyBorder="1" applyAlignment="1" applyProtection="1">
      <alignment horizontal="center" vertical="top"/>
      <protection locked="0"/>
    </xf>
    <xf numFmtId="0" fontId="5" fillId="0" borderId="39" xfId="0" applyFont="1" applyFill="1" applyBorder="1" applyAlignment="1" applyProtection="1">
      <alignment horizontal="center" vertical="top"/>
    </xf>
    <xf numFmtId="0" fontId="5" fillId="0" borderId="87" xfId="0" quotePrefix="1" applyFont="1" applyFill="1" applyBorder="1" applyAlignment="1" applyProtection="1">
      <alignment horizontal="center" vertical="top" wrapText="1"/>
    </xf>
    <xf numFmtId="0" fontId="7" fillId="0" borderId="74" xfId="0" applyFont="1" applyFill="1" applyBorder="1" applyAlignment="1" applyProtection="1">
      <alignment horizontal="left" vertical="top" wrapText="1"/>
    </xf>
    <xf numFmtId="0" fontId="5" fillId="0" borderId="88" xfId="0" applyFont="1" applyFill="1" applyBorder="1" applyAlignment="1" applyProtection="1">
      <alignment horizontal="center" vertical="top" wrapText="1"/>
    </xf>
    <xf numFmtId="0" fontId="5" fillId="0" borderId="33" xfId="0" applyFont="1" applyFill="1" applyBorder="1" applyAlignment="1" applyProtection="1">
      <alignment horizontal="center" vertical="top" wrapText="1"/>
    </xf>
    <xf numFmtId="0" fontId="12" fillId="15" borderId="0" xfId="0" applyFont="1" applyFill="1" applyAlignment="1" applyProtection="1">
      <alignment vertical="top"/>
    </xf>
    <xf numFmtId="0" fontId="13" fillId="15" borderId="0" xfId="0" applyFont="1" applyFill="1" applyAlignment="1" applyProtection="1">
      <alignment vertical="top"/>
    </xf>
    <xf numFmtId="164" fontId="12" fillId="15" borderId="0" xfId="0" applyNumberFormat="1" applyFont="1" applyFill="1" applyAlignment="1" applyProtection="1">
      <alignment vertical="top"/>
    </xf>
    <xf numFmtId="49" fontId="4" fillId="0" borderId="49" xfId="0" applyNumberFormat="1" applyFont="1" applyFill="1" applyBorder="1" applyAlignment="1" applyProtection="1">
      <alignment horizontal="center" vertical="top" wrapText="1"/>
    </xf>
    <xf numFmtId="0" fontId="5" fillId="0" borderId="94" xfId="0" applyFont="1" applyFill="1" applyBorder="1" applyAlignment="1" applyProtection="1">
      <alignment horizontal="center" vertical="top"/>
    </xf>
    <xf numFmtId="0" fontId="5" fillId="0" borderId="95" xfId="0" applyFont="1" applyFill="1" applyBorder="1" applyAlignment="1" applyProtection="1">
      <alignment horizontal="center" vertical="top"/>
    </xf>
    <xf numFmtId="0" fontId="10" fillId="0" borderId="95" xfId="0" applyFont="1" applyFill="1" applyBorder="1" applyAlignment="1" applyProtection="1">
      <alignment horizontal="center" vertical="top"/>
    </xf>
    <xf numFmtId="0" fontId="10" fillId="0" borderId="85" xfId="0" applyFont="1" applyFill="1" applyBorder="1" applyAlignment="1" applyProtection="1">
      <alignment horizontal="center" vertical="top"/>
    </xf>
    <xf numFmtId="164" fontId="3" fillId="0" borderId="25" xfId="0" applyNumberFormat="1" applyFont="1" applyFill="1" applyBorder="1" applyAlignment="1" applyProtection="1">
      <alignment vertical="top"/>
    </xf>
    <xf numFmtId="0" fontId="4" fillId="0" borderId="78" xfId="0" applyFont="1" applyFill="1" applyBorder="1" applyAlignment="1" applyProtection="1">
      <alignment horizontal="center" vertical="top" wrapText="1"/>
    </xf>
    <xf numFmtId="9" fontId="3" fillId="0" borderId="77" xfId="0" applyNumberFormat="1" applyFont="1" applyFill="1" applyBorder="1" applyAlignment="1" applyProtection="1">
      <alignment vertical="top"/>
    </xf>
    <xf numFmtId="1" fontId="3" fillId="0" borderId="26" xfId="0" applyNumberFormat="1" applyFont="1" applyFill="1" applyBorder="1" applyAlignment="1" applyProtection="1">
      <alignment vertical="top"/>
    </xf>
    <xf numFmtId="0" fontId="5" fillId="0" borderId="77" xfId="0" applyFont="1" applyFill="1" applyBorder="1" applyAlignment="1" applyProtection="1">
      <alignment horizontal="center" vertical="top"/>
      <protection locked="0"/>
    </xf>
    <xf numFmtId="0" fontId="5" fillId="0" borderId="11" xfId="0" applyFont="1" applyFill="1" applyBorder="1" applyAlignment="1" applyProtection="1">
      <alignment horizontal="center" vertical="top"/>
      <protection locked="0"/>
    </xf>
    <xf numFmtId="0" fontId="5" fillId="0" borderId="6" xfId="0" applyFont="1" applyFill="1" applyBorder="1" applyAlignment="1" applyProtection="1">
      <alignment horizontal="center" vertical="top"/>
      <protection locked="0"/>
    </xf>
    <xf numFmtId="0" fontId="5" fillId="0" borderId="10" xfId="0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top"/>
    </xf>
    <xf numFmtId="0" fontId="8" fillId="0" borderId="94" xfId="0" applyFont="1" applyFill="1" applyBorder="1" applyAlignment="1" applyProtection="1">
      <alignment horizontal="center" vertical="top"/>
      <protection locked="0"/>
    </xf>
    <xf numFmtId="0" fontId="20" fillId="0" borderId="0" xfId="0" applyFont="1"/>
    <xf numFmtId="166" fontId="5" fillId="0" borderId="57" xfId="0" applyNumberFormat="1" applyFont="1" applyFill="1" applyBorder="1" applyAlignment="1" applyProtection="1">
      <alignment horizontal="center" vertical="top"/>
    </xf>
    <xf numFmtId="164" fontId="3" fillId="0" borderId="25" xfId="0" applyNumberFormat="1" applyFont="1" applyFill="1" applyBorder="1" applyAlignment="1" applyProtection="1">
      <alignment vertical="top"/>
    </xf>
    <xf numFmtId="1" fontId="3" fillId="0" borderId="26" xfId="0" applyNumberFormat="1" applyFont="1" applyFill="1" applyBorder="1" applyAlignment="1" applyProtection="1">
      <alignment vertical="top"/>
    </xf>
    <xf numFmtId="0" fontId="6" fillId="16" borderId="29" xfId="0" applyFont="1" applyFill="1" applyBorder="1" applyAlignment="1">
      <alignment vertical="top"/>
    </xf>
    <xf numFmtId="0" fontId="5" fillId="16" borderId="4" xfId="0" applyFont="1" applyFill="1" applyBorder="1" applyAlignment="1" applyProtection="1">
      <alignment horizontal="center" vertical="top"/>
    </xf>
    <xf numFmtId="0" fontId="5" fillId="16" borderId="4" xfId="0" applyFont="1" applyFill="1" applyBorder="1" applyAlignment="1" applyProtection="1">
      <alignment horizontal="center" vertical="top"/>
      <protection locked="0"/>
    </xf>
    <xf numFmtId="1" fontId="5" fillId="16" borderId="4" xfId="0" applyNumberFormat="1" applyFont="1" applyFill="1" applyBorder="1" applyAlignment="1" applyProtection="1">
      <alignment horizontal="center" vertical="top"/>
    </xf>
    <xf numFmtId="164" fontId="5" fillId="16" borderId="4" xfId="0" applyNumberFormat="1" applyFont="1" applyFill="1" applyBorder="1" applyAlignment="1" applyProtection="1">
      <alignment horizontal="center" vertical="top"/>
    </xf>
    <xf numFmtId="0" fontId="5" fillId="16" borderId="4" xfId="0" applyFont="1" applyFill="1" applyBorder="1" applyAlignment="1" applyProtection="1">
      <alignment vertical="top"/>
    </xf>
    <xf numFmtId="165" fontId="17" fillId="16" borderId="63" xfId="0" applyNumberFormat="1" applyFont="1" applyFill="1" applyBorder="1" applyAlignment="1" applyProtection="1">
      <alignment horizontal="center" vertical="top"/>
    </xf>
    <xf numFmtId="0" fontId="7" fillId="0" borderId="63" xfId="0" applyFont="1" applyFill="1" applyBorder="1" applyAlignment="1" applyProtection="1">
      <alignment horizontal="left" vertical="top" wrapText="1"/>
    </xf>
    <xf numFmtId="166" fontId="5" fillId="0" borderId="31" xfId="0" applyNumberFormat="1" applyFont="1" applyFill="1" applyBorder="1" applyAlignment="1" applyProtection="1">
      <alignment horizontal="center" vertical="top"/>
    </xf>
    <xf numFmtId="1" fontId="3" fillId="0" borderId="8" xfId="0" applyNumberFormat="1" applyFont="1" applyFill="1" applyBorder="1" applyAlignment="1" applyProtection="1">
      <alignment vertical="top"/>
    </xf>
    <xf numFmtId="0" fontId="8" fillId="0" borderId="25" xfId="0" applyFont="1" applyFill="1" applyBorder="1" applyAlignment="1" applyProtection="1">
      <alignment horizontal="center" vertical="top"/>
      <protection locked="0"/>
    </xf>
    <xf numFmtId="0" fontId="5" fillId="0" borderId="77" xfId="0" applyFont="1" applyFill="1" applyBorder="1" applyAlignment="1" applyProtection="1">
      <alignment horizontal="center" vertical="top"/>
    </xf>
    <xf numFmtId="166" fontId="5" fillId="0" borderId="96" xfId="0" applyNumberFormat="1" applyFont="1" applyFill="1" applyBorder="1" applyAlignment="1" applyProtection="1">
      <alignment horizontal="center" vertical="top"/>
    </xf>
    <xf numFmtId="0" fontId="5" fillId="0" borderId="77" xfId="0" applyFont="1" applyFill="1" applyBorder="1" applyAlignment="1" applyProtection="1">
      <alignment horizontal="center" vertical="top"/>
      <protection locked="0"/>
    </xf>
    <xf numFmtId="0" fontId="5" fillId="0" borderId="10" xfId="0" applyFont="1" applyFill="1" applyBorder="1" applyAlignment="1" applyProtection="1">
      <alignment horizontal="center" vertical="top"/>
      <protection locked="0"/>
    </xf>
    <xf numFmtId="0" fontId="5" fillId="0" borderId="3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top" wrapText="1"/>
    </xf>
    <xf numFmtId="0" fontId="4" fillId="0" borderId="78" xfId="0" applyFont="1" applyFill="1" applyBorder="1" applyAlignment="1" applyProtection="1">
      <alignment horizontal="center" vertical="top" wrapText="1"/>
    </xf>
    <xf numFmtId="0" fontId="4" fillId="0" borderId="90" xfId="0" applyFont="1" applyFill="1" applyBorder="1" applyAlignment="1" applyProtection="1">
      <alignment horizontal="center" vertical="top" wrapText="1"/>
    </xf>
    <xf numFmtId="164" fontId="3" fillId="0" borderId="25" xfId="0" applyNumberFormat="1" applyFont="1" applyFill="1" applyBorder="1" applyAlignment="1" applyProtection="1">
      <alignment vertical="top"/>
    </xf>
    <xf numFmtId="1" fontId="3" fillId="0" borderId="26" xfId="0" applyNumberFormat="1" applyFont="1" applyFill="1" applyBorder="1" applyAlignment="1" applyProtection="1">
      <alignment vertical="top"/>
    </xf>
    <xf numFmtId="0" fontId="5" fillId="0" borderId="33" xfId="0" applyFont="1" applyFill="1" applyBorder="1" applyAlignment="1" applyProtection="1">
      <alignment horizontal="center" vertical="top"/>
      <protection locked="0"/>
    </xf>
    <xf numFmtId="164" fontId="3" fillId="0" borderId="32" xfId="0" applyNumberFormat="1" applyFont="1" applyFill="1" applyBorder="1" applyAlignment="1" applyProtection="1">
      <alignment vertical="top"/>
    </xf>
    <xf numFmtId="1" fontId="3" fillId="0" borderId="9" xfId="0" applyNumberFormat="1" applyFont="1" applyFill="1" applyBorder="1" applyAlignment="1" applyProtection="1">
      <alignment vertical="top"/>
    </xf>
    <xf numFmtId="0" fontId="5" fillId="0" borderId="6" xfId="0" applyFont="1" applyFill="1" applyBorder="1" applyAlignment="1" applyProtection="1">
      <alignment horizontal="center" vertical="top"/>
      <protection locked="0"/>
    </xf>
    <xf numFmtId="0" fontId="5" fillId="0" borderId="25" xfId="0" applyFont="1" applyFill="1" applyBorder="1" applyAlignment="1" applyProtection="1">
      <alignment horizontal="center" vertical="top"/>
      <protection locked="0"/>
    </xf>
    <xf numFmtId="164" fontId="11" fillId="0" borderId="25" xfId="0" applyNumberFormat="1" applyFont="1" applyFill="1" applyBorder="1" applyAlignment="1" applyProtection="1">
      <alignment vertical="top"/>
    </xf>
    <xf numFmtId="1" fontId="11" fillId="0" borderId="26" xfId="0" applyNumberFormat="1" applyFont="1" applyFill="1" applyBorder="1" applyAlignment="1" applyProtection="1">
      <alignment vertical="top"/>
    </xf>
    <xf numFmtId="9" fontId="11" fillId="0" borderId="77" xfId="0" applyNumberFormat="1" applyFont="1" applyFill="1" applyBorder="1" applyAlignment="1" applyProtection="1">
      <alignment vertical="top"/>
    </xf>
    <xf numFmtId="0" fontId="10" fillId="0" borderId="14" xfId="0" applyFont="1" applyFill="1" applyBorder="1" applyAlignment="1" applyProtection="1">
      <alignment horizontal="center" vertical="top"/>
    </xf>
    <xf numFmtId="0" fontId="10" fillId="0" borderId="13" xfId="0" applyFont="1" applyFill="1" applyBorder="1" applyAlignment="1" applyProtection="1">
      <alignment horizontal="center" vertical="top"/>
    </xf>
    <xf numFmtId="0" fontId="4" fillId="0" borderId="74" xfId="0" applyFont="1" applyFill="1" applyBorder="1" applyAlignment="1" applyProtection="1">
      <alignment horizontal="right" vertical="top" wrapText="1"/>
    </xf>
    <xf numFmtId="0" fontId="10" fillId="0" borderId="75" xfId="0" applyFont="1" applyFill="1" applyBorder="1" applyAlignment="1" applyProtection="1">
      <alignment horizontal="center" vertical="top"/>
    </xf>
    <xf numFmtId="49" fontId="21" fillId="0" borderId="0" xfId="0" applyNumberFormat="1" applyFont="1" applyFill="1" applyBorder="1" applyAlignment="1" applyProtection="1">
      <alignment horizontal="left" vertical="top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right" vertical="top"/>
    </xf>
    <xf numFmtId="0" fontId="22" fillId="0" borderId="0" xfId="0" applyFont="1" applyAlignment="1">
      <alignment vertical="top"/>
    </xf>
    <xf numFmtId="49" fontId="23" fillId="0" borderId="0" xfId="0" applyNumberFormat="1" applyFont="1" applyFill="1" applyBorder="1" applyAlignment="1" applyProtection="1">
      <alignment horizontal="left" vertical="top"/>
    </xf>
    <xf numFmtId="0" fontId="24" fillId="0" borderId="0" xfId="0" applyFont="1" applyAlignment="1">
      <alignment vertical="top" wrapText="1"/>
    </xf>
    <xf numFmtId="0" fontId="22" fillId="17" borderId="0" xfId="0" applyFont="1" applyFill="1" applyAlignment="1">
      <alignment vertical="top" wrapText="1"/>
    </xf>
    <xf numFmtId="0" fontId="22" fillId="18" borderId="0" xfId="0" applyFont="1" applyFill="1" applyAlignment="1">
      <alignment vertical="top" wrapText="1"/>
    </xf>
    <xf numFmtId="49" fontId="25" fillId="0" borderId="98" xfId="0" applyNumberFormat="1" applyFont="1" applyFill="1" applyBorder="1" applyAlignment="1" applyProtection="1">
      <alignment horizontal="left" vertical="top"/>
    </xf>
    <xf numFmtId="0" fontId="26" fillId="0" borderId="99" xfId="0" applyFont="1" applyBorder="1" applyAlignment="1">
      <alignment vertical="top" wrapText="1"/>
    </xf>
    <xf numFmtId="0" fontId="26" fillId="0" borderId="99" xfId="0" applyFont="1" applyBorder="1" applyAlignment="1">
      <alignment horizontal="center" vertical="top" wrapText="1"/>
    </xf>
    <xf numFmtId="0" fontId="26" fillId="0" borderId="99" xfId="0" applyFont="1" applyBorder="1" applyAlignment="1">
      <alignment horizontal="right" vertical="top" wrapText="1"/>
    </xf>
    <xf numFmtId="2" fontId="26" fillId="0" borderId="97" xfId="0" applyNumberFormat="1" applyFont="1" applyBorder="1" applyAlignment="1">
      <alignment horizontal="right" vertical="top" wrapText="1"/>
    </xf>
    <xf numFmtId="9" fontId="26" fillId="0" borderId="0" xfId="0" applyNumberFormat="1" applyFont="1" applyAlignment="1">
      <alignment horizontal="right" vertical="top"/>
    </xf>
    <xf numFmtId="0" fontId="26" fillId="0" borderId="0" xfId="0" applyFont="1" applyAlignment="1">
      <alignment vertical="top"/>
    </xf>
    <xf numFmtId="49" fontId="25" fillId="0" borderId="100" xfId="0" applyNumberFormat="1" applyFont="1" applyFill="1" applyBorder="1" applyAlignment="1" applyProtection="1">
      <alignment horizontal="left" vertical="top"/>
    </xf>
    <xf numFmtId="0" fontId="26" fillId="0" borderId="96" xfId="0" applyFont="1" applyBorder="1" applyAlignment="1">
      <alignment vertical="top" wrapText="1"/>
    </xf>
    <xf numFmtId="0" fontId="26" fillId="0" borderId="96" xfId="0" applyFont="1" applyBorder="1" applyAlignment="1">
      <alignment horizontal="center" vertical="top" wrapText="1"/>
    </xf>
    <xf numFmtId="0" fontId="26" fillId="0" borderId="96" xfId="0" applyFont="1" applyBorder="1" applyAlignment="1">
      <alignment horizontal="right" vertical="top" wrapText="1"/>
    </xf>
    <xf numFmtId="49" fontId="22" fillId="0" borderId="102" xfId="0" applyNumberFormat="1" applyFont="1" applyBorder="1" applyAlignment="1">
      <alignment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horizontal="center" vertical="top"/>
    </xf>
    <xf numFmtId="0" fontId="22" fillId="17" borderId="0" xfId="0" applyFont="1" applyFill="1" applyBorder="1" applyAlignment="1" applyProtection="1">
      <alignment horizontal="right" vertical="top"/>
      <protection locked="0"/>
    </xf>
    <xf numFmtId="0" fontId="22" fillId="0" borderId="0" xfId="0" applyFont="1" applyBorder="1" applyAlignment="1">
      <alignment horizontal="right" vertical="top"/>
    </xf>
    <xf numFmtId="0" fontId="22" fillId="17" borderId="0" xfId="0" applyFont="1" applyFill="1" applyBorder="1" applyAlignment="1" applyProtection="1">
      <alignment horizontal="center" vertical="top"/>
      <protection locked="0"/>
    </xf>
    <xf numFmtId="49" fontId="22" fillId="0" borderId="103" xfId="0" applyNumberFormat="1" applyFont="1" applyBorder="1" applyAlignment="1">
      <alignment vertical="top"/>
    </xf>
    <xf numFmtId="0" fontId="22" fillId="0" borderId="38" xfId="0" applyFont="1" applyBorder="1" applyAlignment="1">
      <alignment vertical="top" wrapText="1"/>
    </xf>
    <xf numFmtId="0" fontId="22" fillId="0" borderId="38" xfId="0" applyFont="1" applyBorder="1" applyAlignment="1">
      <alignment horizontal="center" vertical="top"/>
    </xf>
    <xf numFmtId="0" fontId="22" fillId="17" borderId="38" xfId="0" applyFont="1" applyFill="1" applyBorder="1" applyAlignment="1" applyProtection="1">
      <alignment horizontal="right" vertical="top"/>
      <protection locked="0"/>
    </xf>
    <xf numFmtId="0" fontId="22" fillId="0" borderId="38" xfId="0" applyFont="1" applyBorder="1" applyAlignment="1">
      <alignment horizontal="right" vertical="top"/>
    </xf>
    <xf numFmtId="0" fontId="26" fillId="0" borderId="0" xfId="0" applyFont="1" applyAlignment="1">
      <alignment vertical="top" wrapText="1"/>
    </xf>
    <xf numFmtId="49" fontId="22" fillId="0" borderId="0" xfId="0" applyNumberFormat="1" applyFont="1" applyAlignment="1">
      <alignment vertical="top"/>
    </xf>
    <xf numFmtId="0" fontId="28" fillId="0" borderId="0" xfId="1" applyFont="1" applyProtection="1"/>
    <xf numFmtId="0" fontId="29" fillId="0" borderId="3" xfId="1" applyFont="1" applyFill="1" applyBorder="1" applyAlignment="1" applyProtection="1"/>
    <xf numFmtId="0" fontId="30" fillId="0" borderId="4" xfId="1" applyFont="1" applyFill="1" applyBorder="1" applyAlignment="1" applyProtection="1"/>
    <xf numFmtId="0" fontId="31" fillId="0" borderId="0" xfId="1" applyFont="1" applyProtection="1"/>
    <xf numFmtId="0" fontId="28" fillId="0" borderId="0" xfId="1" applyFont="1" applyAlignment="1" applyProtection="1">
      <alignment horizontal="right" indent="1"/>
    </xf>
    <xf numFmtId="0" fontId="28" fillId="0" borderId="88" xfId="1" applyFont="1" applyBorder="1" applyProtection="1"/>
    <xf numFmtId="0" fontId="28" fillId="0" borderId="30" xfId="1" applyFont="1" applyBorder="1" applyProtection="1"/>
    <xf numFmtId="0" fontId="28" fillId="0" borderId="90" xfId="1" applyFont="1" applyBorder="1" applyProtection="1"/>
    <xf numFmtId="0" fontId="28" fillId="0" borderId="0" xfId="1" applyFont="1" applyBorder="1" applyProtection="1"/>
    <xf numFmtId="0" fontId="28" fillId="0" borderId="29" xfId="1" applyFont="1" applyBorder="1" applyProtection="1"/>
    <xf numFmtId="0" fontId="28" fillId="0" borderId="34" xfId="1" applyFont="1" applyBorder="1" applyProtection="1"/>
    <xf numFmtId="0" fontId="28" fillId="0" borderId="0" xfId="1" applyFont="1" applyFill="1" applyBorder="1" applyAlignment="1" applyProtection="1">
      <alignment horizontal="right" indent="1"/>
    </xf>
    <xf numFmtId="0" fontId="31" fillId="0" borderId="0" xfId="1" applyFont="1" applyBorder="1" applyAlignment="1" applyProtection="1">
      <alignment horizontal="right" vertical="top" wrapText="1"/>
    </xf>
    <xf numFmtId="0" fontId="31" fillId="0" borderId="34" xfId="1" applyFont="1" applyBorder="1" applyAlignment="1" applyProtection="1">
      <alignment horizontal="right" vertical="top" wrapText="1" indent="1"/>
    </xf>
    <xf numFmtId="0" fontId="31" fillId="0" borderId="0" xfId="1" applyFont="1" applyAlignment="1" applyProtection="1">
      <alignment vertical="top" wrapText="1"/>
    </xf>
    <xf numFmtId="0" fontId="28" fillId="0" borderId="88" xfId="1" applyFont="1" applyBorder="1" applyAlignment="1" applyProtection="1">
      <alignment vertical="top" wrapText="1"/>
    </xf>
    <xf numFmtId="0" fontId="28" fillId="0" borderId="30" xfId="1" applyFont="1" applyBorder="1" applyAlignment="1" applyProtection="1">
      <alignment horizontal="right" vertical="top" wrapText="1"/>
    </xf>
    <xf numFmtId="0" fontId="28" fillId="0" borderId="0" xfId="1" applyFont="1" applyBorder="1" applyAlignment="1" applyProtection="1">
      <alignment horizontal="right" vertical="top" wrapText="1"/>
    </xf>
    <xf numFmtId="0" fontId="31" fillId="0" borderId="0" xfId="1" applyFont="1" applyBorder="1" applyAlignment="1" applyProtection="1">
      <alignment horizontal="right" vertical="top" wrapText="1" indent="1"/>
    </xf>
    <xf numFmtId="0" fontId="28" fillId="0" borderId="0" xfId="1" applyFont="1" applyBorder="1" applyAlignment="1" applyProtection="1">
      <alignment horizontal="right" indent="1"/>
    </xf>
    <xf numFmtId="0" fontId="28" fillId="0" borderId="90" xfId="1" applyFont="1" applyFill="1" applyBorder="1" applyProtection="1"/>
    <xf numFmtId="0" fontId="28" fillId="0" borderId="0" xfId="1" applyFont="1" applyBorder="1" applyAlignment="1" applyProtection="1">
      <alignment horizontal="right"/>
    </xf>
    <xf numFmtId="170" fontId="31" fillId="0" borderId="46" xfId="1" applyNumberFormat="1" applyFont="1" applyFill="1" applyBorder="1" applyAlignment="1" applyProtection="1">
      <alignment horizontal="right" vertical="top" wrapText="1" indent="1"/>
    </xf>
    <xf numFmtId="0" fontId="28" fillId="0" borderId="0" xfId="1" applyFont="1" applyFill="1" applyBorder="1" applyProtection="1"/>
    <xf numFmtId="0" fontId="28" fillId="0" borderId="0" xfId="1" applyFont="1" applyFill="1" applyBorder="1" applyAlignment="1" applyProtection="1">
      <alignment horizontal="right" vertical="top" wrapText="1" indent="1"/>
    </xf>
    <xf numFmtId="0" fontId="31" fillId="0" borderId="0" xfId="1" applyFont="1" applyBorder="1" applyProtection="1"/>
    <xf numFmtId="0" fontId="28" fillId="0" borderId="34" xfId="1" applyFont="1" applyFill="1" applyBorder="1" applyAlignment="1" applyProtection="1">
      <alignment horizontal="right" vertical="top" wrapText="1" indent="1"/>
    </xf>
    <xf numFmtId="0" fontId="28" fillId="0" borderId="88" xfId="1" applyFont="1" applyFill="1" applyBorder="1" applyProtection="1"/>
    <xf numFmtId="0" fontId="28" fillId="0" borderId="30" xfId="1" applyFont="1" applyBorder="1" applyAlignment="1" applyProtection="1">
      <alignment horizontal="center"/>
    </xf>
    <xf numFmtId="0" fontId="28" fillId="0" borderId="0" xfId="1" applyFont="1" applyBorder="1" applyAlignment="1" applyProtection="1">
      <alignment horizontal="center"/>
    </xf>
    <xf numFmtId="170" fontId="31" fillId="0" borderId="0" xfId="1" applyNumberFormat="1" applyFont="1" applyFill="1" applyBorder="1" applyAlignment="1" applyProtection="1">
      <alignment horizontal="right" vertical="top" wrapText="1" indent="1"/>
    </xf>
    <xf numFmtId="0" fontId="28" fillId="0" borderId="0" xfId="1" applyFont="1" applyBorder="1" applyAlignment="1" applyProtection="1">
      <alignment vertical="top"/>
    </xf>
    <xf numFmtId="170" fontId="28" fillId="0" borderId="63" xfId="1" applyNumberFormat="1" applyFont="1" applyFill="1" applyBorder="1" applyAlignment="1" applyProtection="1">
      <alignment horizontal="right" vertical="top" wrapText="1" indent="1"/>
    </xf>
    <xf numFmtId="170" fontId="28" fillId="0" borderId="74" xfId="1" applyNumberFormat="1" applyFont="1" applyFill="1" applyBorder="1" applyAlignment="1" applyProtection="1">
      <alignment horizontal="right" vertical="top" wrapText="1" indent="1"/>
    </xf>
    <xf numFmtId="172" fontId="28" fillId="0" borderId="74" xfId="1" applyNumberFormat="1" applyFont="1" applyFill="1" applyBorder="1" applyAlignment="1" applyProtection="1">
      <alignment horizontal="right" vertical="top" wrapText="1" indent="1"/>
    </xf>
    <xf numFmtId="0" fontId="31" fillId="0" borderId="0" xfId="1" applyFont="1" applyFill="1" applyBorder="1" applyAlignment="1" applyProtection="1">
      <alignment horizontal="right" indent="1"/>
    </xf>
    <xf numFmtId="0" fontId="31" fillId="0" borderId="3" xfId="1" applyFont="1" applyBorder="1" applyProtection="1"/>
    <xf numFmtId="0" fontId="31" fillId="0" borderId="4" xfId="1" applyFont="1" applyBorder="1" applyProtection="1"/>
    <xf numFmtId="170" fontId="31" fillId="0" borderId="5" xfId="1" applyNumberFormat="1" applyFont="1" applyFill="1" applyBorder="1" applyAlignment="1" applyProtection="1">
      <alignment horizontal="right" vertical="top" wrapText="1" indent="1"/>
    </xf>
    <xf numFmtId="0" fontId="28" fillId="0" borderId="0" xfId="1" applyFont="1" applyFill="1" applyAlignment="1" applyProtection="1">
      <alignment horizontal="right" indent="1"/>
    </xf>
    <xf numFmtId="173" fontId="31" fillId="0" borderId="5" xfId="1" applyNumberFormat="1" applyFont="1" applyBorder="1" applyAlignment="1" applyProtection="1">
      <alignment horizontal="right" indent="1"/>
    </xf>
    <xf numFmtId="173" fontId="28" fillId="0" borderId="0" xfId="1" applyNumberFormat="1" applyFont="1" applyAlignment="1" applyProtection="1">
      <alignment horizontal="right" indent="1"/>
    </xf>
    <xf numFmtId="0" fontId="34" fillId="0" borderId="3" xfId="1" applyFont="1" applyBorder="1" applyProtection="1"/>
    <xf numFmtId="0" fontId="34" fillId="0" borderId="4" xfId="1" applyFont="1" applyBorder="1" applyProtection="1"/>
    <xf numFmtId="1" fontId="34" fillId="0" borderId="5" xfId="1" applyNumberFormat="1" applyFont="1" applyBorder="1" applyAlignment="1" applyProtection="1">
      <alignment horizontal="right" indent="1"/>
    </xf>
    <xf numFmtId="0" fontId="35" fillId="0" borderId="0" xfId="1" applyFont="1" applyProtection="1"/>
    <xf numFmtId="173" fontId="28" fillId="0" borderId="0" xfId="1" applyNumberFormat="1" applyFont="1" applyProtection="1"/>
    <xf numFmtId="0" fontId="22" fillId="17" borderId="38" xfId="0" applyFont="1" applyFill="1" applyBorder="1" applyAlignment="1" applyProtection="1">
      <alignment horizontal="center" vertical="top"/>
      <protection locked="0"/>
    </xf>
    <xf numFmtId="2" fontId="22" fillId="0" borderId="0" xfId="0" applyNumberFormat="1" applyFont="1" applyAlignment="1">
      <alignment vertical="top"/>
    </xf>
    <xf numFmtId="9" fontId="22" fillId="0" borderId="0" xfId="0" applyNumberFormat="1" applyFont="1" applyAlignment="1">
      <alignment horizontal="right" vertical="top"/>
    </xf>
    <xf numFmtId="2" fontId="26" fillId="0" borderId="99" xfId="0" applyNumberFormat="1" applyFont="1" applyBorder="1" applyAlignment="1">
      <alignment horizontal="right" vertical="top" wrapText="1"/>
    </xf>
    <xf numFmtId="9" fontId="26" fillId="0" borderId="99" xfId="0" applyNumberFormat="1" applyFont="1" applyBorder="1" applyAlignment="1">
      <alignment horizontal="right" vertical="top"/>
    </xf>
    <xf numFmtId="0" fontId="26" fillId="0" borderId="97" xfId="0" applyFont="1" applyBorder="1" applyAlignment="1">
      <alignment horizontal="right" vertical="top" wrapText="1"/>
    </xf>
    <xf numFmtId="0" fontId="36" fillId="0" borderId="0" xfId="0" applyFont="1" applyBorder="1" applyAlignment="1">
      <alignment vertical="top" wrapText="1"/>
    </xf>
    <xf numFmtId="0" fontId="36" fillId="0" borderId="38" xfId="0" applyFont="1" applyBorder="1" applyAlignment="1">
      <alignment vertical="top" wrapText="1"/>
    </xf>
    <xf numFmtId="0" fontId="36" fillId="0" borderId="0" xfId="0" applyFont="1" applyBorder="1" applyAlignment="1">
      <alignment horizontal="right" vertical="top"/>
    </xf>
    <xf numFmtId="0" fontId="26" fillId="0" borderId="0" xfId="0" applyFont="1" applyBorder="1" applyAlignment="1">
      <alignment horizontal="center" vertical="top" wrapText="1"/>
    </xf>
    <xf numFmtId="9" fontId="36" fillId="17" borderId="0" xfId="0" applyNumberFormat="1" applyFont="1" applyFill="1" applyBorder="1" applyAlignment="1" applyProtection="1">
      <alignment vertical="top" wrapText="1"/>
      <protection locked="0"/>
    </xf>
    <xf numFmtId="0" fontId="37" fillId="0" borderId="0" xfId="0" applyFont="1" applyBorder="1" applyAlignment="1">
      <alignment vertical="top" wrapText="1"/>
    </xf>
    <xf numFmtId="0" fontId="37" fillId="0" borderId="38" xfId="0" applyFont="1" applyBorder="1" applyAlignment="1">
      <alignment vertical="top" wrapText="1"/>
    </xf>
    <xf numFmtId="164" fontId="5" fillId="20" borderId="25" xfId="0" applyNumberFormat="1" applyFont="1" applyFill="1" applyBorder="1" applyAlignment="1" applyProtection="1">
      <alignment horizontal="center" vertical="top"/>
    </xf>
    <xf numFmtId="164" fontId="5" fillId="20" borderId="64" xfId="0" applyNumberFormat="1" applyFont="1" applyFill="1" applyBorder="1" applyAlignment="1" applyProtection="1">
      <alignment horizontal="center" vertical="top"/>
    </xf>
    <xf numFmtId="2" fontId="26" fillId="18" borderId="101" xfId="0" applyNumberFormat="1" applyFont="1" applyFill="1" applyBorder="1" applyAlignment="1">
      <alignment vertical="top"/>
    </xf>
    <xf numFmtId="2" fontId="0" fillId="18" borderId="93" xfId="0" applyNumberFormat="1" applyFill="1" applyBorder="1" applyAlignment="1">
      <alignment vertical="top"/>
    </xf>
    <xf numFmtId="2" fontId="0" fillId="18" borderId="65" xfId="0" applyNumberFormat="1" applyFill="1" applyBorder="1" applyAlignment="1">
      <alignment vertical="top"/>
    </xf>
    <xf numFmtId="0" fontId="26" fillId="18" borderId="106" xfId="0" applyFont="1" applyFill="1" applyBorder="1" applyAlignment="1">
      <alignment vertical="top"/>
    </xf>
    <xf numFmtId="0" fontId="0" fillId="18" borderId="107" xfId="0" applyFill="1" applyBorder="1" applyAlignment="1">
      <alignment vertical="top"/>
    </xf>
    <xf numFmtId="0" fontId="0" fillId="18" borderId="108" xfId="0" applyFill="1" applyBorder="1" applyAlignment="1">
      <alignment vertical="top"/>
    </xf>
    <xf numFmtId="164" fontId="22" fillId="0" borderId="0" xfId="0" applyNumberFormat="1" applyFont="1" applyFill="1" applyBorder="1" applyAlignment="1" applyProtection="1">
      <alignment horizontal="right" vertical="top"/>
      <protection locked="0"/>
    </xf>
    <xf numFmtId="164" fontId="26" fillId="0" borderId="96" xfId="0" applyNumberFormat="1" applyFont="1" applyBorder="1" applyAlignment="1">
      <alignment horizontal="right" vertical="top" wrapText="1"/>
    </xf>
    <xf numFmtId="167" fontId="31" fillId="17" borderId="104" xfId="1" applyNumberFormat="1" applyFont="1" applyFill="1" applyBorder="1" applyAlignment="1" applyProtection="1">
      <alignment horizontal="right" vertical="top" wrapText="1" indent="1"/>
      <protection locked="0"/>
    </xf>
    <xf numFmtId="168" fontId="31" fillId="17" borderId="105" xfId="1" applyNumberFormat="1" applyFont="1" applyFill="1" applyBorder="1" applyAlignment="1" applyProtection="1">
      <alignment horizontal="right" vertical="top" wrapText="1" indent="1"/>
      <protection locked="0"/>
    </xf>
    <xf numFmtId="0" fontId="31" fillId="17" borderId="46" xfId="1" applyFont="1" applyFill="1" applyBorder="1" applyAlignment="1" applyProtection="1">
      <alignment horizontal="right" vertical="top" wrapText="1" indent="1"/>
      <protection locked="0"/>
    </xf>
    <xf numFmtId="169" fontId="31" fillId="17" borderId="104" xfId="1" applyNumberFormat="1" applyFont="1" applyFill="1" applyBorder="1" applyAlignment="1" applyProtection="1">
      <alignment horizontal="right" vertical="top" wrapText="1" indent="1"/>
      <protection locked="0"/>
    </xf>
    <xf numFmtId="169" fontId="31" fillId="17" borderId="105" xfId="1" applyNumberFormat="1" applyFont="1" applyFill="1" applyBorder="1" applyAlignment="1" applyProtection="1">
      <alignment horizontal="right" vertical="top" wrapText="1" indent="1"/>
      <protection locked="0"/>
    </xf>
    <xf numFmtId="169" fontId="31" fillId="17" borderId="74" xfId="1" applyNumberFormat="1" applyFont="1" applyFill="1" applyBorder="1" applyAlignment="1" applyProtection="1">
      <alignment horizontal="right" vertical="top" wrapText="1" indent="1"/>
      <protection locked="0"/>
    </xf>
    <xf numFmtId="167" fontId="31" fillId="17" borderId="105" xfId="1" applyNumberFormat="1" applyFont="1" applyFill="1" applyBorder="1" applyAlignment="1" applyProtection="1">
      <alignment horizontal="right" vertical="top" wrapText="1" indent="1"/>
      <protection locked="0"/>
    </xf>
    <xf numFmtId="0" fontId="31" fillId="17" borderId="105" xfId="1" applyFont="1" applyFill="1" applyBorder="1" applyAlignment="1" applyProtection="1">
      <alignment horizontal="right" indent="1"/>
      <protection locked="0"/>
    </xf>
    <xf numFmtId="170" fontId="31" fillId="17" borderId="104" xfId="1" applyNumberFormat="1" applyFont="1" applyFill="1" applyBorder="1" applyAlignment="1" applyProtection="1">
      <alignment horizontal="right" vertical="top" wrapText="1" indent="1"/>
      <protection locked="0"/>
    </xf>
    <xf numFmtId="170" fontId="31" fillId="17" borderId="105" xfId="1" applyNumberFormat="1" applyFont="1" applyFill="1" applyBorder="1" applyAlignment="1" applyProtection="1">
      <alignment horizontal="right" vertical="top" wrapText="1" indent="1"/>
      <protection locked="0"/>
    </xf>
    <xf numFmtId="170" fontId="31" fillId="17" borderId="46" xfId="1" applyNumberFormat="1" applyFont="1" applyFill="1" applyBorder="1" applyAlignment="1" applyProtection="1">
      <alignment horizontal="right" vertical="top" wrapText="1" indent="1"/>
      <protection locked="0"/>
    </xf>
    <xf numFmtId="49" fontId="30" fillId="17" borderId="5" xfId="1" applyNumberFormat="1" applyFont="1" applyFill="1" applyBorder="1" applyAlignment="1" applyProtection="1">
      <alignment horizontal="center"/>
      <protection locked="0"/>
    </xf>
    <xf numFmtId="0" fontId="22" fillId="17" borderId="0" xfId="0" applyFont="1" applyFill="1" applyBorder="1" applyAlignment="1">
      <alignment vertical="top" wrapText="1"/>
    </xf>
    <xf numFmtId="0" fontId="22" fillId="0" borderId="0" xfId="0" applyFont="1" applyAlignment="1">
      <alignment horizontal="left" vertical="top" wrapText="1"/>
    </xf>
    <xf numFmtId="164" fontId="5" fillId="0" borderId="25" xfId="0" applyNumberFormat="1" applyFont="1" applyFill="1" applyBorder="1" applyAlignment="1" applyProtection="1">
      <alignment horizontal="center" vertical="top"/>
    </xf>
    <xf numFmtId="0" fontId="10" fillId="0" borderId="37" xfId="0" applyFont="1" applyFill="1" applyBorder="1" applyAlignment="1" applyProtection="1">
      <alignment horizontal="center" vertical="top"/>
    </xf>
    <xf numFmtId="166" fontId="3" fillId="0" borderId="89" xfId="0" applyNumberFormat="1" applyFont="1" applyFill="1" applyBorder="1" applyAlignment="1">
      <alignment horizontal="center" vertical="top"/>
    </xf>
    <xf numFmtId="166" fontId="3" fillId="0" borderId="23" xfId="0" applyNumberFormat="1" applyFont="1" applyFill="1" applyBorder="1" applyAlignment="1">
      <alignment horizontal="center" vertical="top"/>
    </xf>
    <xf numFmtId="0" fontId="4" fillId="0" borderId="50" xfId="0" applyFont="1" applyFill="1" applyBorder="1" applyAlignment="1" applyProtection="1">
      <alignment horizontal="right" vertical="top" wrapText="1"/>
    </xf>
    <xf numFmtId="166" fontId="3" fillId="0" borderId="10" xfId="0" applyNumberFormat="1" applyFont="1" applyFill="1" applyBorder="1" applyAlignment="1">
      <alignment horizontal="center" vertical="top"/>
    </xf>
    <xf numFmtId="166" fontId="3" fillId="0" borderId="79" xfId="0" applyNumberFormat="1" applyFont="1" applyBorder="1" applyAlignment="1">
      <alignment horizontal="center" vertical="top"/>
    </xf>
    <xf numFmtId="0" fontId="10" fillId="0" borderId="15" xfId="0" applyFont="1" applyFill="1" applyBorder="1" applyAlignment="1" applyProtection="1">
      <alignment horizontal="center" vertical="top"/>
    </xf>
    <xf numFmtId="0" fontId="5" fillId="0" borderId="40" xfId="0" applyFont="1" applyFill="1" applyBorder="1" applyAlignment="1" applyProtection="1">
      <alignment horizontal="center" vertical="top"/>
    </xf>
    <xf numFmtId="0" fontId="4" fillId="0" borderId="46" xfId="0" applyFont="1" applyFill="1" applyBorder="1" applyAlignment="1" applyProtection="1">
      <alignment horizontal="right" vertical="top" wrapText="1"/>
    </xf>
    <xf numFmtId="0" fontId="10" fillId="0" borderId="1" xfId="0" applyFont="1" applyFill="1" applyBorder="1" applyAlignment="1" applyProtection="1">
      <alignment horizontal="center" vertical="top"/>
    </xf>
    <xf numFmtId="0" fontId="10" fillId="0" borderId="2" xfId="0" applyFont="1" applyFill="1" applyBorder="1" applyAlignment="1" applyProtection="1">
      <alignment horizontal="center" vertical="top"/>
    </xf>
    <xf numFmtId="166" fontId="3" fillId="0" borderId="17" xfId="0" applyNumberFormat="1" applyFont="1" applyBorder="1" applyAlignment="1">
      <alignment horizontal="center" vertical="top"/>
    </xf>
    <xf numFmtId="49" fontId="2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9" fillId="0" borderId="0" xfId="0" applyFont="1" applyAlignment="1">
      <alignment horizontal="right" vertical="top"/>
    </xf>
    <xf numFmtId="165" fontId="17" fillId="0" borderId="63" xfId="0" applyNumberFormat="1" applyFont="1" applyFill="1" applyBorder="1" applyAlignment="1" applyProtection="1">
      <alignment horizontal="center" vertical="top"/>
    </xf>
    <xf numFmtId="165" fontId="17" fillId="0" borderId="89" xfId="0" applyNumberFormat="1" applyFont="1" applyFill="1" applyBorder="1" applyAlignment="1" applyProtection="1">
      <alignment horizontal="center" vertical="top"/>
    </xf>
    <xf numFmtId="165" fontId="17" fillId="0" borderId="17" xfId="0" applyNumberFormat="1" applyFont="1" applyFill="1" applyBorder="1" applyAlignment="1" applyProtection="1">
      <alignment horizontal="center" vertical="top"/>
    </xf>
    <xf numFmtId="165" fontId="17" fillId="0" borderId="74" xfId="0" applyNumberFormat="1" applyFont="1" applyFill="1" applyBorder="1" applyAlignment="1" applyProtection="1">
      <alignment horizontal="center" vertical="top"/>
    </xf>
    <xf numFmtId="0" fontId="0" fillId="0" borderId="89" xfId="0" applyFill="1" applyBorder="1" applyAlignment="1">
      <alignment horizontal="center" vertical="top"/>
    </xf>
    <xf numFmtId="165" fontId="17" fillId="0" borderId="0" xfId="0" applyNumberFormat="1" applyFont="1" applyFill="1" applyBorder="1" applyAlignment="1" applyProtection="1">
      <alignment horizontal="center" vertical="top"/>
    </xf>
    <xf numFmtId="165" fontId="16" fillId="0" borderId="0" xfId="0" applyNumberFormat="1" applyFont="1" applyFill="1" applyBorder="1" applyAlignment="1" applyProtection="1">
      <alignment horizontal="center" vertical="top"/>
    </xf>
    <xf numFmtId="0" fontId="0" fillId="0" borderId="0" xfId="0" applyFill="1"/>
    <xf numFmtId="1" fontId="40" fillId="0" borderId="89" xfId="0" applyNumberFormat="1" applyFont="1" applyFill="1" applyBorder="1" applyAlignment="1" applyProtection="1">
      <alignment horizontal="center" vertical="top"/>
    </xf>
    <xf numFmtId="0" fontId="5" fillId="0" borderId="21" xfId="0" applyFont="1" applyFill="1" applyBorder="1" applyAlignment="1" applyProtection="1">
      <alignment horizontal="center" vertical="top"/>
    </xf>
    <xf numFmtId="166" fontId="5" fillId="0" borderId="95" xfId="0" applyNumberFormat="1" applyFont="1" applyFill="1" applyBorder="1" applyAlignment="1" applyProtection="1">
      <alignment horizontal="center" vertical="top"/>
    </xf>
    <xf numFmtId="164" fontId="3" fillId="0" borderId="40" xfId="0" applyNumberFormat="1" applyFont="1" applyFill="1" applyBorder="1" applyAlignment="1" applyProtection="1">
      <alignment vertical="top"/>
    </xf>
    <xf numFmtId="1" fontId="3" fillId="0" borderId="22" xfId="0" applyNumberFormat="1" applyFont="1" applyFill="1" applyBorder="1" applyAlignment="1" applyProtection="1">
      <alignment vertical="top"/>
    </xf>
    <xf numFmtId="0" fontId="5" fillId="16" borderId="0" xfId="0" applyFont="1" applyFill="1" applyBorder="1" applyAlignment="1" applyProtection="1">
      <alignment vertical="top"/>
    </xf>
    <xf numFmtId="165" fontId="17" fillId="16" borderId="74" xfId="0" applyNumberFormat="1" applyFont="1" applyFill="1" applyBorder="1" applyAlignment="1" applyProtection="1">
      <alignment horizontal="center" vertical="top"/>
    </xf>
    <xf numFmtId="0" fontId="5" fillId="0" borderId="30" xfId="0" applyFont="1" applyFill="1" applyBorder="1" applyAlignment="1" applyProtection="1">
      <alignment horizontal="center" vertical="top"/>
    </xf>
    <xf numFmtId="0" fontId="5" fillId="0" borderId="81" xfId="0" applyFont="1" applyFill="1" applyBorder="1" applyAlignment="1" applyProtection="1">
      <alignment horizontal="center" vertical="top"/>
    </xf>
    <xf numFmtId="0" fontId="41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166" fontId="3" fillId="0" borderId="109" xfId="0" applyNumberFormat="1" applyFont="1" applyFill="1" applyBorder="1" applyAlignment="1">
      <alignment horizontal="center" vertical="top"/>
    </xf>
    <xf numFmtId="0" fontId="4" fillId="0" borderId="53" xfId="0" applyFont="1" applyFill="1" applyBorder="1" applyAlignment="1" applyProtection="1">
      <alignment horizontal="right" vertical="top" wrapText="1"/>
    </xf>
    <xf numFmtId="0" fontId="10" fillId="0" borderId="19" xfId="0" applyFont="1" applyFill="1" applyBorder="1" applyAlignment="1" applyProtection="1">
      <alignment horizontal="center" vertical="top"/>
    </xf>
    <xf numFmtId="0" fontId="10" fillId="0" borderId="20" xfId="0" applyFont="1" applyFill="1" applyBorder="1" applyAlignment="1" applyProtection="1">
      <alignment horizontal="center" vertical="top"/>
    </xf>
    <xf numFmtId="166" fontId="3" fillId="0" borderId="18" xfId="0" applyNumberFormat="1" applyFont="1" applyFill="1" applyBorder="1" applyAlignment="1">
      <alignment horizontal="center" vertical="top"/>
    </xf>
    <xf numFmtId="0" fontId="10" fillId="0" borderId="53" xfId="0" applyFont="1" applyFill="1" applyBorder="1" applyAlignment="1" applyProtection="1">
      <alignment horizontal="center" vertical="top"/>
    </xf>
    <xf numFmtId="164" fontId="5" fillId="14" borderId="40" xfId="0" applyNumberFormat="1" applyFont="1" applyFill="1" applyBorder="1" applyAlignment="1" applyProtection="1">
      <alignment horizontal="center" vertical="top"/>
      <protection locked="0"/>
    </xf>
    <xf numFmtId="164" fontId="5" fillId="14" borderId="7" xfId="0" applyNumberFormat="1" applyFont="1" applyFill="1" applyBorder="1" applyAlignment="1" applyProtection="1">
      <alignment horizontal="center" vertical="top"/>
      <protection locked="0"/>
    </xf>
    <xf numFmtId="164" fontId="5" fillId="14" borderId="12" xfId="0" applyNumberFormat="1" applyFont="1" applyFill="1" applyBorder="1" applyAlignment="1" applyProtection="1">
      <alignment horizontal="center" vertical="top"/>
      <protection locked="0"/>
    </xf>
    <xf numFmtId="164" fontId="5" fillId="14" borderId="14" xfId="0" applyNumberFormat="1" applyFont="1" applyFill="1" applyBorder="1" applyAlignment="1" applyProtection="1">
      <alignment horizontal="center" vertical="top"/>
      <protection locked="0"/>
    </xf>
    <xf numFmtId="1" fontId="10" fillId="14" borderId="40" xfId="0" applyNumberFormat="1" applyFont="1" applyFill="1" applyBorder="1" applyAlignment="1" applyProtection="1">
      <alignment horizontal="center" vertical="top"/>
      <protection locked="0"/>
    </xf>
    <xf numFmtId="1" fontId="11" fillId="14" borderId="41" xfId="0" applyNumberFormat="1" applyFont="1" applyFill="1" applyBorder="1" applyAlignment="1" applyProtection="1">
      <alignment horizontal="center" vertical="top"/>
      <protection locked="0"/>
    </xf>
    <xf numFmtId="164" fontId="5" fillId="14" borderId="25" xfId="0" applyNumberFormat="1" applyFont="1" applyFill="1" applyBorder="1" applyAlignment="1" applyProtection="1">
      <alignment horizontal="center" vertical="top"/>
      <protection locked="0"/>
    </xf>
    <xf numFmtId="164" fontId="5" fillId="14" borderId="32" xfId="0" applyNumberFormat="1" applyFont="1" applyFill="1" applyBorder="1" applyAlignment="1" applyProtection="1">
      <alignment horizontal="center" vertical="top"/>
      <protection locked="0"/>
    </xf>
    <xf numFmtId="0" fontId="10" fillId="14" borderId="40" xfId="0" applyFont="1" applyFill="1" applyBorder="1" applyAlignment="1" applyProtection="1">
      <alignment horizontal="center" vertical="top"/>
      <protection locked="0"/>
    </xf>
    <xf numFmtId="1" fontId="10" fillId="14" borderId="66" xfId="0" applyNumberFormat="1" applyFont="1" applyFill="1" applyBorder="1" applyAlignment="1" applyProtection="1">
      <alignment horizontal="center" vertical="top"/>
      <protection locked="0"/>
    </xf>
    <xf numFmtId="0" fontId="10" fillId="14" borderId="41" xfId="0" applyFont="1" applyFill="1" applyBorder="1" applyAlignment="1" applyProtection="1">
      <alignment horizontal="center" vertical="top"/>
      <protection locked="0"/>
    </xf>
    <xf numFmtId="164" fontId="5" fillId="14" borderId="64" xfId="0" applyNumberFormat="1" applyFont="1" applyFill="1" applyBorder="1" applyAlignment="1" applyProtection="1">
      <alignment horizontal="center" vertical="top"/>
      <protection locked="0"/>
    </xf>
    <xf numFmtId="0" fontId="10" fillId="14" borderId="70" xfId="0" applyFont="1" applyFill="1" applyBorder="1" applyAlignment="1" applyProtection="1">
      <alignment horizontal="center" vertical="top"/>
      <protection locked="0"/>
    </xf>
    <xf numFmtId="164" fontId="5" fillId="14" borderId="65" xfId="0" applyNumberFormat="1" applyFont="1" applyFill="1" applyBorder="1" applyAlignment="1" applyProtection="1">
      <alignment horizontal="center" vertical="top"/>
      <protection locked="0"/>
    </xf>
    <xf numFmtId="0" fontId="10" fillId="14" borderId="76" xfId="0" applyFont="1" applyFill="1" applyBorder="1" applyAlignment="1" applyProtection="1">
      <alignment horizontal="center" vertical="top"/>
      <protection locked="0"/>
    </xf>
    <xf numFmtId="0" fontId="10" fillId="14" borderId="19" xfId="0" applyFont="1" applyFill="1" applyBorder="1" applyAlignment="1" applyProtection="1">
      <alignment horizontal="center" vertical="top"/>
      <protection locked="0"/>
    </xf>
    <xf numFmtId="0" fontId="10" fillId="14" borderId="14" xfId="0" applyFont="1" applyFill="1" applyBorder="1" applyAlignment="1" applyProtection="1">
      <alignment horizontal="center" vertical="top"/>
      <protection locked="0"/>
    </xf>
    <xf numFmtId="0" fontId="10" fillId="14" borderId="12" xfId="0" applyFont="1" applyFill="1" applyBorder="1" applyAlignment="1" applyProtection="1">
      <alignment horizontal="center" vertical="top"/>
      <protection locked="0"/>
    </xf>
    <xf numFmtId="0" fontId="10" fillId="14" borderId="73" xfId="0" applyFont="1" applyFill="1" applyBorder="1" applyAlignment="1" applyProtection="1">
      <alignment horizontal="center" vertical="top"/>
      <protection locked="0"/>
    </xf>
    <xf numFmtId="0" fontId="10" fillId="14" borderId="1" xfId="0" applyFont="1" applyFill="1" applyBorder="1" applyAlignment="1" applyProtection="1">
      <alignment horizontal="center" vertical="top"/>
      <protection locked="0"/>
    </xf>
    <xf numFmtId="2" fontId="10" fillId="14" borderId="76" xfId="0" applyNumberFormat="1" applyFont="1" applyFill="1" applyBorder="1" applyAlignment="1" applyProtection="1">
      <alignment horizontal="center" vertical="top"/>
      <protection locked="0"/>
    </xf>
    <xf numFmtId="164" fontId="5" fillId="14" borderId="97" xfId="0" applyNumberFormat="1" applyFont="1" applyFill="1" applyBorder="1" applyAlignment="1" applyProtection="1">
      <alignment horizontal="center" vertical="top"/>
      <protection locked="0"/>
    </xf>
    <xf numFmtId="0" fontId="10" fillId="14" borderId="71" xfId="0" applyFont="1" applyFill="1" applyBorder="1" applyAlignment="1" applyProtection="1">
      <alignment horizontal="center" vertical="top"/>
      <protection locked="0"/>
    </xf>
    <xf numFmtId="164" fontId="5" fillId="14" borderId="69" xfId="0" applyNumberFormat="1" applyFont="1" applyFill="1" applyBorder="1" applyAlignment="1" applyProtection="1">
      <alignment horizontal="center" vertical="top"/>
      <protection locked="0"/>
    </xf>
    <xf numFmtId="0" fontId="10" fillId="14" borderId="82" xfId="0" applyFont="1" applyFill="1" applyBorder="1" applyAlignment="1" applyProtection="1">
      <alignment horizontal="center" vertical="top"/>
      <protection locked="0"/>
    </xf>
    <xf numFmtId="0" fontId="10" fillId="14" borderId="83" xfId="0" applyFont="1" applyFill="1" applyBorder="1" applyAlignment="1" applyProtection="1">
      <alignment horizontal="center" vertical="top"/>
      <protection locked="0"/>
    </xf>
    <xf numFmtId="164" fontId="10" fillId="14" borderId="40" xfId="0" applyNumberFormat="1" applyFont="1" applyFill="1" applyBorder="1" applyAlignment="1" applyProtection="1">
      <alignment horizontal="center" vertical="top"/>
      <protection locked="0"/>
    </xf>
    <xf numFmtId="164" fontId="10" fillId="14" borderId="41" xfId="0" applyNumberFormat="1" applyFont="1" applyFill="1" applyBorder="1" applyAlignment="1" applyProtection="1">
      <alignment horizontal="center" vertical="top"/>
      <protection locked="0"/>
    </xf>
    <xf numFmtId="0" fontId="22" fillId="17" borderId="0" xfId="0" applyFont="1" applyFill="1" applyBorder="1" applyAlignment="1" applyProtection="1">
      <alignment vertical="top" wrapText="1"/>
      <protection locked="0"/>
    </xf>
    <xf numFmtId="164" fontId="5" fillId="14" borderId="19" xfId="0" applyNumberFormat="1" applyFont="1" applyFill="1" applyBorder="1" applyAlignment="1" applyProtection="1">
      <alignment horizontal="center" vertical="top"/>
      <protection locked="0"/>
    </xf>
    <xf numFmtId="1" fontId="5" fillId="0" borderId="40" xfId="0" applyNumberFormat="1" applyFont="1" applyFill="1" applyBorder="1" applyAlignment="1" applyProtection="1">
      <alignment horizontal="center" vertical="top"/>
      <protection locked="0"/>
    </xf>
    <xf numFmtId="1" fontId="5" fillId="0" borderId="19" xfId="0" applyNumberFormat="1" applyFont="1" applyFill="1" applyBorder="1" applyAlignment="1" applyProtection="1">
      <alignment horizontal="center" vertical="top"/>
      <protection locked="0"/>
    </xf>
    <xf numFmtId="0" fontId="28" fillId="0" borderId="90" xfId="1" applyFont="1" applyBorder="1" applyAlignment="1" applyProtection="1">
      <alignment vertical="top" wrapText="1"/>
    </xf>
    <xf numFmtId="0" fontId="28" fillId="0" borderId="0" xfId="1" applyFont="1" applyBorder="1" applyAlignment="1" applyProtection="1"/>
    <xf numFmtId="0" fontId="27" fillId="0" borderId="0" xfId="1" applyBorder="1" applyAlignment="1" applyProtection="1"/>
    <xf numFmtId="0" fontId="31" fillId="0" borderId="0" xfId="1" applyFont="1" applyBorder="1" applyAlignment="1" applyProtection="1">
      <alignment vertical="top" wrapText="1"/>
    </xf>
    <xf numFmtId="0" fontId="28" fillId="0" borderId="0" xfId="1" applyFont="1" applyBorder="1" applyAlignment="1" applyProtection="1">
      <alignment vertical="top" wrapText="1"/>
    </xf>
    <xf numFmtId="0" fontId="28" fillId="0" borderId="90" xfId="1" applyFont="1" applyBorder="1" applyAlignment="1" applyProtection="1"/>
    <xf numFmtId="2" fontId="26" fillId="18" borderId="101" xfId="0" applyNumberFormat="1" applyFont="1" applyFill="1" applyBorder="1" applyAlignment="1">
      <alignment vertical="top"/>
    </xf>
    <xf numFmtId="2" fontId="0" fillId="18" borderId="93" xfId="0" applyNumberFormat="1" applyFill="1" applyBorder="1" applyAlignment="1">
      <alignment vertical="top"/>
    </xf>
    <xf numFmtId="2" fontId="0" fillId="18" borderId="65" xfId="0" applyNumberFormat="1" applyFill="1" applyBorder="1" applyAlignment="1">
      <alignment vertical="top"/>
    </xf>
    <xf numFmtId="0" fontId="1" fillId="0" borderId="33" xfId="0" applyFont="1" applyFill="1" applyBorder="1" applyAlignment="1" applyProtection="1">
      <alignment horizontal="center" vertical="top" wrapText="1"/>
    </xf>
    <xf numFmtId="0" fontId="1" fillId="0" borderId="89" xfId="0" applyFont="1" applyFill="1" applyBorder="1" applyAlignment="1" applyProtection="1">
      <alignment horizontal="center" vertical="top" wrapText="1"/>
    </xf>
    <xf numFmtId="0" fontId="18" fillId="0" borderId="88" xfId="0" applyFont="1" applyFill="1" applyBorder="1" applyAlignment="1" applyProtection="1">
      <alignment horizontal="center" vertical="center" wrapText="1"/>
    </xf>
    <xf numFmtId="0" fontId="0" fillId="0" borderId="63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5" fillId="0" borderId="63" xfId="0" applyFont="1" applyFill="1" applyBorder="1" applyAlignment="1" applyProtection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88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top" wrapText="1"/>
    </xf>
    <xf numFmtId="0" fontId="3" fillId="0" borderId="93" xfId="0" applyFont="1" applyBorder="1" applyAlignment="1">
      <alignment vertical="top"/>
    </xf>
    <xf numFmtId="0" fontId="3" fillId="0" borderId="37" xfId="0" applyFont="1" applyBorder="1" applyAlignment="1">
      <alignment vertical="top"/>
    </xf>
    <xf numFmtId="165" fontId="17" fillId="16" borderId="74" xfId="0" applyNumberFormat="1" applyFont="1" applyFill="1" applyBorder="1" applyAlignment="1" applyProtection="1">
      <alignment horizontal="center" vertical="top"/>
    </xf>
    <xf numFmtId="0" fontId="4" fillId="0" borderId="88" xfId="0" applyFont="1" applyFill="1" applyBorder="1" applyAlignment="1" applyProtection="1">
      <alignment horizontal="center" vertical="top" wrapText="1"/>
    </xf>
    <xf numFmtId="0" fontId="0" fillId="0" borderId="90" xfId="0" applyBorder="1" applyAlignment="1">
      <alignment vertical="top" wrapText="1"/>
    </xf>
    <xf numFmtId="9" fontId="5" fillId="0" borderId="63" xfId="0" applyNumberFormat="1" applyFont="1" applyFill="1" applyBorder="1" applyAlignment="1" applyProtection="1">
      <alignment horizontal="center" vertical="top"/>
    </xf>
    <xf numFmtId="0" fontId="0" fillId="0" borderId="74" xfId="0" applyFill="1" applyBorder="1" applyAlignment="1">
      <alignment horizontal="center" vertical="top"/>
    </xf>
    <xf numFmtId="0" fontId="5" fillId="0" borderId="33" xfId="0" applyFont="1" applyFill="1" applyBorder="1" applyAlignment="1" applyProtection="1">
      <alignment horizontal="center" vertical="top"/>
      <protection locked="0"/>
    </xf>
    <xf numFmtId="0" fontId="0" fillId="0" borderId="89" xfId="0" applyBorder="1" applyAlignment="1">
      <alignment horizontal="center" vertical="top"/>
    </xf>
    <xf numFmtId="9" fontId="3" fillId="0" borderId="33" xfId="0" applyNumberFormat="1" applyFont="1" applyFill="1" applyBorder="1" applyAlignment="1" applyProtection="1">
      <alignment vertical="top"/>
    </xf>
    <xf numFmtId="0" fontId="0" fillId="0" borderId="89" xfId="0" applyBorder="1" applyAlignment="1">
      <alignment vertical="top"/>
    </xf>
    <xf numFmtId="165" fontId="2" fillId="0" borderId="33" xfId="0" applyNumberFormat="1" applyFont="1" applyFill="1" applyBorder="1" applyAlignment="1" applyProtection="1">
      <alignment horizontal="center" vertical="top"/>
    </xf>
    <xf numFmtId="165" fontId="2" fillId="0" borderId="89" xfId="0" applyNumberFormat="1" applyFont="1" applyFill="1" applyBorder="1" applyAlignment="1" applyProtection="1">
      <alignment horizontal="center" vertical="top"/>
    </xf>
    <xf numFmtId="165" fontId="2" fillId="0" borderId="17" xfId="0" applyNumberFormat="1" applyFont="1" applyFill="1" applyBorder="1" applyAlignment="1" applyProtection="1">
      <alignment horizontal="center" vertical="top"/>
    </xf>
    <xf numFmtId="0" fontId="3" fillId="0" borderId="32" xfId="0" applyNumberFormat="1" applyFont="1" applyFill="1" applyBorder="1" applyAlignment="1" applyProtection="1">
      <alignment horizontal="center" vertical="top"/>
    </xf>
    <xf numFmtId="0" fontId="3" fillId="0" borderId="75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top"/>
    </xf>
    <xf numFmtId="0" fontId="3" fillId="0" borderId="37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center" vertical="top"/>
    </xf>
    <xf numFmtId="9" fontId="3" fillId="0" borderId="33" xfId="0" applyNumberFormat="1" applyFont="1" applyFill="1" applyBorder="1" applyAlignment="1" applyProtection="1">
      <alignment horizontal="center" vertical="top"/>
    </xf>
    <xf numFmtId="9" fontId="3" fillId="0" borderId="89" xfId="0" applyNumberFormat="1" applyFont="1" applyFill="1" applyBorder="1" applyAlignment="1" applyProtection="1">
      <alignment horizontal="center" vertical="top"/>
    </xf>
    <xf numFmtId="9" fontId="3" fillId="0" borderId="17" xfId="0" applyNumberFormat="1" applyFont="1" applyFill="1" applyBorder="1" applyAlignment="1" applyProtection="1">
      <alignment horizontal="center" vertical="top"/>
    </xf>
    <xf numFmtId="165" fontId="17" fillId="2" borderId="89" xfId="0" applyNumberFormat="1" applyFont="1" applyFill="1" applyBorder="1" applyAlignment="1" applyProtection="1">
      <alignment horizontal="center" vertical="top"/>
    </xf>
    <xf numFmtId="165" fontId="17" fillId="2" borderId="17" xfId="0" applyNumberFormat="1" applyFont="1" applyFill="1" applyBorder="1" applyAlignment="1" applyProtection="1">
      <alignment horizontal="center" vertical="top"/>
    </xf>
    <xf numFmtId="0" fontId="3" fillId="0" borderId="89" xfId="0" applyFont="1" applyBorder="1" applyAlignment="1">
      <alignment horizontal="center" vertical="top"/>
    </xf>
    <xf numFmtId="165" fontId="17" fillId="4" borderId="89" xfId="0" applyNumberFormat="1" applyFont="1" applyFill="1" applyBorder="1" applyAlignment="1" applyProtection="1">
      <alignment horizontal="center" vertical="top"/>
    </xf>
    <xf numFmtId="0" fontId="3" fillId="0" borderId="88" xfId="0" applyNumberFormat="1" applyFont="1" applyFill="1" applyBorder="1" applyAlignment="1" applyProtection="1">
      <alignment horizontal="center" vertical="top"/>
    </xf>
    <xf numFmtId="0" fontId="3" fillId="0" borderId="90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1" fontId="3" fillId="0" borderId="9" xfId="0" applyNumberFormat="1" applyFont="1" applyFill="1" applyBorder="1" applyAlignment="1" applyProtection="1">
      <alignment horizontal="center" vertical="top"/>
    </xf>
    <xf numFmtId="0" fontId="3" fillId="0" borderId="2" xfId="0" applyFont="1" applyBorder="1" applyAlignment="1">
      <alignment vertical="top"/>
    </xf>
    <xf numFmtId="9" fontId="3" fillId="0" borderId="63" xfId="0" applyNumberFormat="1" applyFont="1" applyFill="1" applyBorder="1" applyAlignment="1" applyProtection="1">
      <alignment horizontal="center" vertical="top"/>
    </xf>
    <xf numFmtId="0" fontId="3" fillId="0" borderId="74" xfId="0" applyFont="1" applyBorder="1" applyAlignment="1">
      <alignment horizontal="center" vertical="top"/>
    </xf>
    <xf numFmtId="0" fontId="3" fillId="0" borderId="46" xfId="0" applyFont="1" applyBorder="1" applyAlignment="1">
      <alignment horizontal="center" vertical="top"/>
    </xf>
    <xf numFmtId="165" fontId="17" fillId="6" borderId="89" xfId="0" applyNumberFormat="1" applyFont="1" applyFill="1" applyBorder="1" applyAlignment="1" applyProtection="1">
      <alignment horizontal="center" vertical="top"/>
    </xf>
    <xf numFmtId="165" fontId="17" fillId="6" borderId="17" xfId="0" applyNumberFormat="1" applyFont="1" applyFill="1" applyBorder="1" applyAlignment="1" applyProtection="1">
      <alignment horizontal="center" vertical="top"/>
    </xf>
    <xf numFmtId="165" fontId="17" fillId="10" borderId="89" xfId="0" applyNumberFormat="1" applyFont="1" applyFill="1" applyBorder="1" applyAlignment="1" applyProtection="1">
      <alignment horizontal="center" vertical="top"/>
    </xf>
    <xf numFmtId="165" fontId="17" fillId="10" borderId="17" xfId="0" applyNumberFormat="1" applyFont="1" applyFill="1" applyBorder="1" applyAlignment="1" applyProtection="1">
      <alignment horizontal="center" vertical="top"/>
    </xf>
    <xf numFmtId="0" fontId="4" fillId="0" borderId="78" xfId="0" applyFont="1" applyFill="1" applyBorder="1" applyAlignment="1" applyProtection="1">
      <alignment horizontal="center" vertical="top" wrapText="1"/>
    </xf>
    <xf numFmtId="0" fontId="4" fillId="0" borderId="90" xfId="0" applyFont="1" applyFill="1" applyBorder="1" applyAlignment="1" applyProtection="1">
      <alignment horizontal="center" vertical="top" wrapText="1"/>
    </xf>
    <xf numFmtId="0" fontId="4" fillId="0" borderId="91" xfId="0" applyFont="1" applyFill="1" applyBorder="1" applyAlignment="1" applyProtection="1">
      <alignment horizontal="center" vertical="top" wrapText="1"/>
    </xf>
    <xf numFmtId="0" fontId="5" fillId="0" borderId="77" xfId="0" applyFont="1" applyFill="1" applyBorder="1" applyAlignment="1" applyProtection="1">
      <alignment horizontal="center" vertical="top"/>
      <protection locked="0"/>
    </xf>
    <xf numFmtId="0" fontId="5" fillId="0" borderId="89" xfId="0" applyFont="1" applyFill="1" applyBorder="1" applyAlignment="1" applyProtection="1">
      <alignment horizontal="center" vertical="top"/>
      <protection locked="0"/>
    </xf>
    <xf numFmtId="0" fontId="5" fillId="0" borderId="11" xfId="0" applyFont="1" applyFill="1" applyBorder="1" applyAlignment="1" applyProtection="1">
      <alignment horizontal="center" vertical="top"/>
      <protection locked="0"/>
    </xf>
    <xf numFmtId="164" fontId="3" fillId="0" borderId="25" xfId="0" applyNumberFormat="1" applyFont="1" applyFill="1" applyBorder="1" applyAlignment="1" applyProtection="1">
      <alignment vertical="top"/>
    </xf>
    <xf numFmtId="164" fontId="3" fillId="0" borderId="75" xfId="0" applyNumberFormat="1" applyFont="1" applyFill="1" applyBorder="1" applyAlignment="1" applyProtection="1">
      <alignment vertical="top"/>
    </xf>
    <xf numFmtId="164" fontId="3" fillId="0" borderId="12" xfId="0" applyNumberFormat="1" applyFont="1" applyFill="1" applyBorder="1" applyAlignment="1" applyProtection="1">
      <alignment vertical="top"/>
    </xf>
    <xf numFmtId="1" fontId="3" fillId="0" borderId="26" xfId="0" applyNumberFormat="1" applyFont="1" applyFill="1" applyBorder="1" applyAlignment="1" applyProtection="1">
      <alignment vertical="top"/>
    </xf>
    <xf numFmtId="1" fontId="3" fillId="0" borderId="37" xfId="0" applyNumberFormat="1" applyFont="1" applyFill="1" applyBorder="1" applyAlignment="1" applyProtection="1">
      <alignment vertical="top"/>
    </xf>
    <xf numFmtId="1" fontId="3" fillId="0" borderId="15" xfId="0" applyNumberFormat="1" applyFont="1" applyFill="1" applyBorder="1" applyAlignment="1" applyProtection="1">
      <alignment vertical="top"/>
    </xf>
    <xf numFmtId="9" fontId="3" fillId="0" borderId="77" xfId="0" applyNumberFormat="1" applyFont="1" applyFill="1" applyBorder="1" applyAlignment="1" applyProtection="1">
      <alignment vertical="top"/>
    </xf>
    <xf numFmtId="9" fontId="3" fillId="0" borderId="89" xfId="0" applyNumberFormat="1" applyFont="1" applyFill="1" applyBorder="1" applyAlignment="1" applyProtection="1">
      <alignment vertical="top"/>
    </xf>
    <xf numFmtId="9" fontId="3" fillId="0" borderId="11" xfId="0" applyNumberFormat="1" applyFont="1" applyFill="1" applyBorder="1" applyAlignment="1" applyProtection="1">
      <alignment vertical="top"/>
    </xf>
    <xf numFmtId="0" fontId="3" fillId="0" borderId="92" xfId="0" applyNumberFormat="1" applyFont="1" applyFill="1" applyBorder="1" applyAlignment="1" applyProtection="1">
      <alignment horizontal="center" vertical="top"/>
    </xf>
    <xf numFmtId="164" fontId="3" fillId="0" borderId="32" xfId="0" applyNumberFormat="1" applyFont="1" applyFill="1" applyBorder="1" applyAlignment="1" applyProtection="1">
      <alignment vertical="top"/>
    </xf>
    <xf numFmtId="1" fontId="3" fillId="0" borderId="9" xfId="0" applyNumberFormat="1" applyFont="1" applyFill="1" applyBorder="1" applyAlignment="1" applyProtection="1">
      <alignment vertical="top"/>
    </xf>
    <xf numFmtId="0" fontId="20" fillId="0" borderId="89" xfId="0" applyFont="1" applyBorder="1" applyAlignment="1">
      <alignment horizontal="center" vertical="top"/>
    </xf>
    <xf numFmtId="0" fontId="20" fillId="0" borderId="11" xfId="0" applyFont="1" applyBorder="1" applyAlignment="1">
      <alignment horizontal="center" vertical="top"/>
    </xf>
    <xf numFmtId="0" fontId="0" fillId="0" borderId="11" xfId="0" applyBorder="1" applyAlignment="1">
      <alignment vertical="top"/>
    </xf>
    <xf numFmtId="0" fontId="3" fillId="0" borderId="90" xfId="0" applyFont="1" applyBorder="1" applyAlignment="1">
      <alignment horizontal="center" vertical="top" wrapText="1"/>
    </xf>
    <xf numFmtId="0" fontId="3" fillId="0" borderId="91" xfId="0" applyFont="1" applyBorder="1" applyAlignment="1">
      <alignment horizontal="center" vertical="top" wrapText="1"/>
    </xf>
    <xf numFmtId="0" fontId="11" fillId="0" borderId="89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3" fillId="0" borderId="75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89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29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89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3" fillId="0" borderId="90" xfId="0" applyFont="1" applyFill="1" applyBorder="1" applyAlignment="1">
      <alignment horizontal="center" vertical="top" wrapText="1"/>
    </xf>
    <xf numFmtId="0" fontId="11" fillId="0" borderId="89" xfId="0" applyFont="1" applyFill="1" applyBorder="1" applyAlignment="1">
      <alignment horizontal="center" vertical="top"/>
    </xf>
    <xf numFmtId="0" fontId="3" fillId="0" borderId="75" xfId="0" applyFont="1" applyFill="1" applyBorder="1" applyAlignment="1">
      <alignment vertical="top"/>
    </xf>
    <xf numFmtId="0" fontId="3" fillId="0" borderId="37" xfId="0" applyFont="1" applyFill="1" applyBorder="1" applyAlignment="1">
      <alignment vertical="top"/>
    </xf>
    <xf numFmtId="0" fontId="0" fillId="0" borderId="29" xfId="0" applyBorder="1" applyAlignment="1">
      <alignment horizontal="center" vertical="top" wrapText="1"/>
    </xf>
    <xf numFmtId="0" fontId="3" fillId="0" borderId="17" xfId="0" applyFont="1" applyFill="1" applyBorder="1" applyAlignment="1">
      <alignment vertical="top"/>
    </xf>
    <xf numFmtId="0" fontId="0" fillId="0" borderId="75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90" xfId="0" applyBorder="1" applyAlignment="1">
      <alignment horizontal="center" vertical="top" wrapText="1"/>
    </xf>
    <xf numFmtId="0" fontId="0" fillId="0" borderId="91" xfId="0" applyBorder="1" applyAlignment="1">
      <alignment horizontal="center" vertical="top" wrapText="1"/>
    </xf>
    <xf numFmtId="0" fontId="4" fillId="0" borderId="29" xfId="0" applyFont="1" applyFill="1" applyBorder="1" applyAlignment="1" applyProtection="1">
      <alignment horizontal="center" vertical="top" wrapText="1"/>
    </xf>
    <xf numFmtId="0" fontId="3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7" xfId="0" applyBorder="1" applyAlignment="1">
      <alignment vertical="top"/>
    </xf>
    <xf numFmtId="14" fontId="4" fillId="0" borderId="88" xfId="0" applyNumberFormat="1" applyFont="1" applyFill="1" applyBorder="1" applyAlignment="1" applyProtection="1">
      <alignment horizontal="center" vertical="top" wrapText="1"/>
    </xf>
    <xf numFmtId="0" fontId="5" fillId="0" borderId="6" xfId="0" applyFont="1" applyFill="1" applyBorder="1" applyAlignment="1" applyProtection="1">
      <alignment horizontal="center" vertical="top"/>
      <protection locked="0"/>
    </xf>
    <xf numFmtId="0" fontId="5" fillId="0" borderId="10" xfId="0" applyFont="1" applyFill="1" applyBorder="1" applyAlignment="1" applyProtection="1">
      <alignment horizontal="center" vertical="top"/>
      <protection locked="0"/>
    </xf>
    <xf numFmtId="0" fontId="4" fillId="0" borderId="88" xfId="0" applyNumberFormat="1" applyFont="1" applyFill="1" applyBorder="1" applyAlignment="1" applyProtection="1">
      <alignment horizontal="center" vertical="top" wrapText="1"/>
    </xf>
    <xf numFmtId="0" fontId="13" fillId="17" borderId="98" xfId="0" applyFont="1" applyFill="1" applyBorder="1" applyAlignment="1" applyProtection="1">
      <alignment vertical="top"/>
      <protection locked="0"/>
    </xf>
    <xf numFmtId="0" fontId="0" fillId="0" borderId="99" xfId="0" applyBorder="1" applyProtection="1">
      <protection locked="0"/>
    </xf>
    <xf numFmtId="0" fontId="0" fillId="0" borderId="97" xfId="0" applyBorder="1" applyProtection="1">
      <protection locked="0"/>
    </xf>
    <xf numFmtId="0" fontId="13" fillId="17" borderId="99" xfId="0" applyFont="1" applyFill="1" applyBorder="1" applyAlignment="1" applyProtection="1">
      <alignment vertical="top"/>
      <protection locked="0"/>
    </xf>
    <xf numFmtId="0" fontId="13" fillId="17" borderId="97" xfId="0" applyFont="1" applyFill="1" applyBorder="1" applyAlignment="1" applyProtection="1">
      <alignment vertical="top"/>
      <protection locked="0"/>
    </xf>
    <xf numFmtId="0" fontId="39" fillId="0" borderId="74" xfId="0" applyFont="1" applyBorder="1" applyAlignment="1">
      <alignment horizontal="right" vertical="top" wrapText="1"/>
    </xf>
    <xf numFmtId="165" fontId="16" fillId="12" borderId="74" xfId="0" applyNumberFormat="1" applyFont="1" applyFill="1" applyBorder="1" applyAlignment="1" applyProtection="1">
      <alignment horizontal="center" vertical="top"/>
    </xf>
    <xf numFmtId="165" fontId="16" fillId="12" borderId="46" xfId="0" applyNumberFormat="1" applyFont="1" applyFill="1" applyBorder="1" applyAlignment="1" applyProtection="1">
      <alignment horizontal="center" vertical="top"/>
    </xf>
    <xf numFmtId="165" fontId="17" fillId="8" borderId="89" xfId="0" applyNumberFormat="1" applyFont="1" applyFill="1" applyBorder="1" applyAlignment="1" applyProtection="1">
      <alignment horizontal="center" vertical="top"/>
    </xf>
    <xf numFmtId="1" fontId="11" fillId="0" borderId="88" xfId="0" applyNumberFormat="1" applyFont="1" applyFill="1" applyBorder="1" applyAlignment="1" applyProtection="1">
      <alignment horizontal="center" vertical="top"/>
    </xf>
    <xf numFmtId="0" fontId="3" fillId="0" borderId="90" xfId="0" applyFont="1" applyBorder="1" applyAlignment="1">
      <alignment horizontal="center" vertical="top"/>
    </xf>
    <xf numFmtId="0" fontId="0" fillId="0" borderId="90" xfId="0" applyBorder="1" applyAlignment="1">
      <alignment horizontal="center" vertical="top"/>
    </xf>
    <xf numFmtId="1" fontId="11" fillId="0" borderId="9" xfId="0" applyNumberFormat="1" applyFont="1" applyFill="1" applyBorder="1" applyAlignment="1" applyProtection="1">
      <alignment horizontal="center" vertical="top"/>
    </xf>
    <xf numFmtId="0" fontId="3" fillId="0" borderId="37" xfId="0" applyFont="1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9" fontId="11" fillId="0" borderId="33" xfId="0" applyNumberFormat="1" applyFont="1" applyFill="1" applyBorder="1" applyAlignment="1" applyProtection="1">
      <alignment horizontal="center" vertical="top"/>
    </xf>
    <xf numFmtId="9" fontId="3" fillId="0" borderId="89" xfId="0" applyNumberFormat="1" applyFont="1" applyBorder="1" applyAlignment="1">
      <alignment horizontal="center" vertical="top"/>
    </xf>
    <xf numFmtId="0" fontId="28" fillId="0" borderId="90" xfId="1" applyFont="1" applyBorder="1" applyAlignment="1" applyProtection="1">
      <alignment vertical="top" wrapText="1"/>
    </xf>
    <xf numFmtId="0" fontId="28" fillId="0" borderId="0" xfId="1" applyFont="1" applyBorder="1" applyAlignment="1" applyProtection="1"/>
    <xf numFmtId="0" fontId="28" fillId="0" borderId="0" xfId="1" applyFont="1" applyBorder="1" applyAlignment="1" applyProtection="1">
      <alignment vertical="top" wrapText="1"/>
    </xf>
    <xf numFmtId="0" fontId="28" fillId="0" borderId="90" xfId="1" applyFont="1" applyBorder="1" applyAlignment="1" applyProtection="1"/>
    <xf numFmtId="0" fontId="27" fillId="0" borderId="0" xfId="1" applyBorder="1" applyAlignment="1" applyProtection="1"/>
    <xf numFmtId="0" fontId="28" fillId="0" borderId="29" xfId="1" applyFont="1" applyBorder="1" applyAlignment="1" applyProtection="1">
      <alignment vertical="top"/>
    </xf>
    <xf numFmtId="0" fontId="27" fillId="0" borderId="34" xfId="1" applyBorder="1" applyAlignment="1" applyProtection="1"/>
    <xf numFmtId="0" fontId="28" fillId="0" borderId="90" xfId="1" applyFont="1" applyBorder="1" applyAlignment="1" applyProtection="1">
      <alignment vertical="top"/>
    </xf>
    <xf numFmtId="2" fontId="26" fillId="18" borderId="101" xfId="0" applyNumberFormat="1" applyFont="1" applyFill="1" applyBorder="1" applyAlignment="1">
      <alignment vertical="top"/>
    </xf>
    <xf numFmtId="2" fontId="0" fillId="18" borderId="93" xfId="0" applyNumberFormat="1" applyFill="1" applyBorder="1" applyAlignment="1">
      <alignment vertical="top"/>
    </xf>
    <xf numFmtId="2" fontId="0" fillId="18" borderId="65" xfId="0" applyNumberFormat="1" applyFill="1" applyBorder="1" applyAlignment="1">
      <alignment vertical="top"/>
    </xf>
    <xf numFmtId="9" fontId="26" fillId="0" borderId="101" xfId="0" applyNumberFormat="1" applyFont="1" applyBorder="1" applyAlignment="1">
      <alignment horizontal="right" vertical="top"/>
    </xf>
    <xf numFmtId="0" fontId="0" fillId="0" borderId="93" xfId="0" applyBorder="1" applyAlignment="1">
      <alignment horizontal="right" vertical="top"/>
    </xf>
    <xf numFmtId="0" fontId="0" fillId="0" borderId="65" xfId="0" applyBorder="1" applyAlignment="1">
      <alignment horizontal="right" vertical="top"/>
    </xf>
    <xf numFmtId="2" fontId="26" fillId="0" borderId="96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0" fillId="0" borderId="38" xfId="0" applyBorder="1" applyAlignment="1">
      <alignment vertical="top"/>
    </xf>
    <xf numFmtId="0" fontId="0" fillId="0" borderId="0" xfId="0" applyBorder="1" applyAlignment="1">
      <alignment vertical="top"/>
    </xf>
    <xf numFmtId="49" fontId="44" fillId="0" borderId="0" xfId="0" applyNumberFormat="1" applyFont="1" applyFill="1" applyBorder="1" applyAlignment="1" applyProtection="1">
      <alignment horizontal="left" vertical="top"/>
    </xf>
    <xf numFmtId="0" fontId="28" fillId="0" borderId="110" xfId="1" applyFont="1" applyBorder="1" applyAlignment="1" applyProtection="1">
      <alignment vertical="top" wrapText="1"/>
    </xf>
    <xf numFmtId="0" fontId="28" fillId="0" borderId="111" xfId="1" applyFont="1" applyBorder="1" applyAlignment="1" applyProtection="1">
      <alignment vertical="top" wrapText="1"/>
    </xf>
    <xf numFmtId="169" fontId="28" fillId="0" borderId="112" xfId="1" applyNumberFormat="1" applyFont="1" applyFill="1" applyBorder="1" applyAlignment="1" applyProtection="1">
      <alignment horizontal="right" vertical="top" wrapText="1" indent="1"/>
    </xf>
    <xf numFmtId="0" fontId="31" fillId="0" borderId="113" xfId="1" applyFont="1" applyBorder="1" applyAlignment="1" applyProtection="1">
      <alignment vertical="top" wrapText="1"/>
    </xf>
    <xf numFmtId="0" fontId="28" fillId="0" borderId="114" xfId="1" applyFont="1" applyBorder="1" applyAlignment="1" applyProtection="1">
      <alignment vertical="top" wrapText="1"/>
    </xf>
    <xf numFmtId="170" fontId="31" fillId="0" borderId="115" xfId="1" applyNumberFormat="1" applyFont="1" applyFill="1" applyBorder="1" applyAlignment="1" applyProtection="1">
      <alignment horizontal="right" vertical="top" wrapText="1" indent="1"/>
    </xf>
    <xf numFmtId="0" fontId="28" fillId="0" borderId="116" xfId="1" applyFont="1" applyFill="1" applyBorder="1" applyProtection="1"/>
    <xf numFmtId="0" fontId="28" fillId="0" borderId="117" xfId="1" applyFont="1" applyFill="1" applyBorder="1" applyAlignment="1" applyProtection="1">
      <alignment horizontal="right"/>
    </xf>
    <xf numFmtId="0" fontId="31" fillId="0" borderId="118" xfId="1" applyFont="1" applyBorder="1" applyAlignment="1" applyProtection="1">
      <alignment horizontal="right" indent="1"/>
    </xf>
    <xf numFmtId="0" fontId="28" fillId="0" borderId="0" xfId="1" applyFont="1" applyFill="1" applyBorder="1" applyAlignment="1" applyProtection="1">
      <alignment horizontal="right"/>
    </xf>
    <xf numFmtId="167" fontId="31" fillId="17" borderId="112" xfId="1" applyNumberFormat="1" applyFont="1" applyFill="1" applyBorder="1" applyAlignment="1" applyProtection="1">
      <alignment horizontal="right" vertical="top" wrapText="1" indent="1"/>
      <protection locked="0"/>
    </xf>
    <xf numFmtId="0" fontId="27" fillId="0" borderId="0" xfId="1"/>
    <xf numFmtId="167" fontId="31" fillId="17" borderId="119" xfId="1" applyNumberFormat="1" applyFont="1" applyFill="1" applyBorder="1" applyAlignment="1" applyProtection="1">
      <alignment horizontal="right" vertical="top" wrapText="1" indent="1"/>
      <protection locked="0"/>
    </xf>
    <xf numFmtId="167" fontId="31" fillId="17" borderId="120" xfId="1" applyNumberFormat="1" applyFont="1" applyFill="1" applyBorder="1" applyAlignment="1" applyProtection="1">
      <alignment horizontal="right" vertical="top" wrapText="1" indent="1"/>
      <protection locked="0"/>
    </xf>
    <xf numFmtId="0" fontId="31" fillId="0" borderId="113" xfId="1" applyFont="1" applyFill="1" applyBorder="1" applyProtection="1"/>
    <xf numFmtId="0" fontId="28" fillId="0" borderId="114" xfId="1" applyFont="1" applyBorder="1" applyProtection="1"/>
    <xf numFmtId="0" fontId="28" fillId="0" borderId="121" xfId="1" applyFont="1" applyBorder="1" applyProtection="1"/>
    <xf numFmtId="0" fontId="28" fillId="0" borderId="122" xfId="1" applyFont="1" applyBorder="1" applyProtection="1"/>
    <xf numFmtId="0" fontId="31" fillId="17" borderId="120" xfId="1" applyFont="1" applyFill="1" applyBorder="1" applyAlignment="1" applyProtection="1">
      <alignment horizontal="right" indent="1"/>
      <protection locked="0"/>
    </xf>
    <xf numFmtId="0" fontId="28" fillId="0" borderId="113" xfId="1" applyFont="1" applyFill="1" applyBorder="1" applyProtection="1"/>
    <xf numFmtId="0" fontId="28" fillId="0" borderId="114" xfId="1" applyFont="1" applyFill="1" applyBorder="1" applyAlignment="1" applyProtection="1">
      <alignment horizontal="center"/>
    </xf>
    <xf numFmtId="170" fontId="31" fillId="19" borderId="115" xfId="1" applyNumberFormat="1" applyFont="1" applyFill="1" applyBorder="1" applyAlignment="1" applyProtection="1">
      <alignment horizontal="right" vertical="top" wrapText="1" indent="1"/>
      <protection locked="0"/>
    </xf>
    <xf numFmtId="0" fontId="28" fillId="0" borderId="74" xfId="1" applyFont="1" applyBorder="1" applyProtection="1"/>
    <xf numFmtId="0" fontId="45" fillId="0" borderId="0" xfId="1" applyFont="1" applyBorder="1" applyProtection="1"/>
    <xf numFmtId="170" fontId="46" fillId="0" borderId="0" xfId="1" applyNumberFormat="1" applyFont="1" applyBorder="1" applyAlignment="1" applyProtection="1"/>
    <xf numFmtId="170" fontId="47" fillId="17" borderId="105" xfId="1" applyNumberFormat="1" applyFont="1" applyFill="1" applyBorder="1" applyAlignment="1" applyProtection="1">
      <alignment horizontal="right" vertical="top" wrapText="1" indent="1"/>
      <protection locked="0"/>
    </xf>
    <xf numFmtId="170" fontId="28" fillId="0" borderId="0" xfId="1" applyNumberFormat="1" applyFont="1" applyBorder="1" applyAlignment="1" applyProtection="1"/>
    <xf numFmtId="0" fontId="31" fillId="0" borderId="113" xfId="1" applyFont="1" applyBorder="1" applyProtection="1"/>
    <xf numFmtId="0" fontId="31" fillId="0" borderId="113" xfId="1" applyFont="1" applyBorder="1" applyAlignment="1" applyProtection="1"/>
    <xf numFmtId="0" fontId="31" fillId="0" borderId="114" xfId="1" applyFont="1" applyBorder="1" applyAlignment="1" applyProtection="1"/>
    <xf numFmtId="0" fontId="31" fillId="0" borderId="114" xfId="1" applyFont="1" applyBorder="1" applyProtection="1"/>
    <xf numFmtId="170" fontId="31" fillId="0" borderId="115" xfId="1" applyNumberFormat="1" applyFont="1" applyFill="1" applyBorder="1" applyAlignment="1" applyProtection="1">
      <alignment horizontal="right" indent="1"/>
    </xf>
  </cellXfs>
  <cellStyles count="2">
    <cellStyle name="Standard" xfId="0" builtinId="0"/>
    <cellStyle name="Standard 2" xfId="1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A7C50"/>
      <rgbColor rgb="0000FF00"/>
      <rgbColor rgb="009C9D9F"/>
      <rgbColor rgb="00FFFF00"/>
      <rgbColor rgb="00FF00FF"/>
      <rgbColor rgb="0000FFFF"/>
      <rgbColor rgb="00B84516"/>
      <rgbColor rgb="00415D72"/>
      <rgbColor rgb="00000080"/>
      <rgbColor rgb="00A3AE02"/>
      <rgbColor rgb="00800080"/>
      <rgbColor rgb="0083B0A1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DDDEDF"/>
      <rgbColor rgb="00BFD7CC"/>
      <rgbColor rgb="00D9E286"/>
      <rgbColor rgb="00FFCC00"/>
      <rgbColor rgb="00FAD89A"/>
      <rgbColor rgb="00F29634"/>
      <rgbColor rgb="00666699"/>
      <rgbColor rgb="00969696"/>
      <rgbColor rgb="00003366"/>
      <rgbColor rgb="00A8BBC4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219"/>
  <sheetViews>
    <sheetView showGridLines="0" tabSelected="1" workbookViewId="0">
      <pane ySplit="6" topLeftCell="A7" activePane="bottomLeft" state="frozen"/>
      <selection pane="bottomLeft" activeCell="H31" sqref="H31"/>
    </sheetView>
  </sheetViews>
  <sheetFormatPr baseColWidth="10" defaultRowHeight="15"/>
  <cols>
    <col min="1" max="1" width="1.42578125" customWidth="1"/>
    <col min="2" max="2" width="11" style="478" customWidth="1"/>
    <col min="3" max="3" width="6.85546875" customWidth="1"/>
    <col min="4" max="4" width="59.140625" customWidth="1"/>
    <col min="5" max="5" width="13.7109375" hidden="1" customWidth="1"/>
    <col min="6" max="6" width="13.42578125" hidden="1" customWidth="1"/>
    <col min="7" max="7" width="18.7109375" customWidth="1"/>
    <col min="8" max="8" width="11.42578125" customWidth="1"/>
    <col min="10" max="10" width="13.85546875" style="307" customWidth="1"/>
    <col min="11" max="12" width="11.42578125" hidden="1" customWidth="1"/>
    <col min="14" max="15" width="11.42578125" hidden="1" customWidth="1"/>
    <col min="17" max="17" width="17" customWidth="1"/>
    <col min="18" max="18" width="17" style="487" hidden="1" customWidth="1"/>
    <col min="19" max="19" width="13" customWidth="1"/>
  </cols>
  <sheetData>
    <row r="1" spans="1:19" ht="17.25">
      <c r="A1" s="163"/>
      <c r="B1" s="476"/>
      <c r="C1" s="164" t="s">
        <v>547</v>
      </c>
      <c r="D1" s="165"/>
      <c r="E1" s="289"/>
      <c r="F1" s="290"/>
      <c r="G1" s="167"/>
      <c r="H1" s="168"/>
      <c r="I1" s="167"/>
      <c r="J1" s="169"/>
      <c r="K1" s="291"/>
      <c r="L1" s="289"/>
      <c r="M1" s="166"/>
      <c r="N1" s="289"/>
      <c r="O1" s="289"/>
      <c r="P1" s="166"/>
      <c r="Q1" s="166"/>
      <c r="R1" s="289"/>
      <c r="S1" s="170"/>
    </row>
    <row r="2" spans="1:19" ht="16.5">
      <c r="A2" s="163"/>
      <c r="B2" s="476"/>
      <c r="C2" s="164" t="s">
        <v>523</v>
      </c>
      <c r="D2" s="165"/>
      <c r="E2" s="289"/>
      <c r="F2" s="290"/>
      <c r="G2" s="660"/>
      <c r="H2" s="661"/>
      <c r="I2" s="661"/>
      <c r="J2" s="661"/>
      <c r="K2" s="661"/>
      <c r="L2" s="661"/>
      <c r="M2" s="661"/>
      <c r="N2" s="661"/>
      <c r="O2" s="661"/>
      <c r="P2" s="661"/>
      <c r="Q2" s="661"/>
      <c r="R2" s="661"/>
      <c r="S2" s="662"/>
    </row>
    <row r="3" spans="1:19" ht="16.5">
      <c r="A3" s="163"/>
      <c r="B3" s="476"/>
      <c r="C3" s="164" t="s">
        <v>524</v>
      </c>
      <c r="D3" s="165"/>
      <c r="E3" s="289"/>
      <c r="F3" s="290"/>
      <c r="G3" s="660"/>
      <c r="H3" s="663"/>
      <c r="I3" s="663"/>
      <c r="J3" s="663"/>
      <c r="K3" s="663"/>
      <c r="L3" s="663"/>
      <c r="M3" s="663"/>
      <c r="N3" s="663"/>
      <c r="O3" s="663"/>
      <c r="P3" s="663"/>
      <c r="Q3" s="663"/>
      <c r="R3" s="663"/>
      <c r="S3" s="664"/>
    </row>
    <row r="4" spans="1:19" ht="18" thickBot="1">
      <c r="A4" s="163"/>
      <c r="B4" s="476"/>
      <c r="C4" s="164"/>
      <c r="D4" s="165"/>
      <c r="E4" s="289"/>
      <c r="F4" s="290"/>
      <c r="G4" s="167"/>
      <c r="H4" s="168"/>
      <c r="I4" s="167"/>
      <c r="J4" s="169"/>
      <c r="K4" s="291"/>
      <c r="L4" s="289"/>
      <c r="M4" s="166"/>
      <c r="N4" s="289"/>
      <c r="O4" s="289"/>
      <c r="P4" s="166"/>
      <c r="Q4" s="166"/>
      <c r="R4" s="289"/>
      <c r="S4" s="170"/>
    </row>
    <row r="5" spans="1:19" ht="25.5">
      <c r="A5" s="3"/>
      <c r="B5" s="665" t="s">
        <v>525</v>
      </c>
      <c r="C5" s="548" t="s">
        <v>153</v>
      </c>
      <c r="D5" s="549"/>
      <c r="E5" s="287" t="s">
        <v>230</v>
      </c>
      <c r="F5" s="288" t="s">
        <v>231</v>
      </c>
      <c r="G5" s="552" t="s">
        <v>155</v>
      </c>
      <c r="H5" s="554" t="s">
        <v>226</v>
      </c>
      <c r="I5" s="555"/>
      <c r="J5" s="556" t="s">
        <v>0</v>
      </c>
      <c r="K5" s="558" t="s">
        <v>1</v>
      </c>
      <c r="L5" s="555"/>
      <c r="M5" s="559" t="s">
        <v>2</v>
      </c>
      <c r="N5" s="561" t="s">
        <v>3</v>
      </c>
      <c r="O5" s="552"/>
      <c r="P5" s="559" t="s">
        <v>2</v>
      </c>
      <c r="Q5" s="559" t="s">
        <v>154</v>
      </c>
      <c r="R5" s="326"/>
      <c r="S5" s="546" t="s">
        <v>233</v>
      </c>
    </row>
    <row r="6" spans="1:19" ht="15.75" thickBot="1">
      <c r="A6" s="3"/>
      <c r="B6" s="665"/>
      <c r="C6" s="550"/>
      <c r="D6" s="551"/>
      <c r="E6" s="5" t="s">
        <v>232</v>
      </c>
      <c r="F6" s="219"/>
      <c r="G6" s="553"/>
      <c r="H6" s="196" t="s">
        <v>5</v>
      </c>
      <c r="I6" s="197" t="s">
        <v>90</v>
      </c>
      <c r="J6" s="557"/>
      <c r="K6" s="198" t="s">
        <v>5</v>
      </c>
      <c r="L6" s="199" t="s">
        <v>4</v>
      </c>
      <c r="M6" s="560"/>
      <c r="N6" s="200" t="s">
        <v>5</v>
      </c>
      <c r="O6" s="199" t="s">
        <v>4</v>
      </c>
      <c r="P6" s="560"/>
      <c r="Q6" s="560"/>
      <c r="R6" s="327"/>
      <c r="S6" s="562"/>
    </row>
    <row r="7" spans="1:19" ht="16.5" thickBot="1">
      <c r="A7" s="305"/>
      <c r="B7" s="477"/>
      <c r="C7" s="311" t="s">
        <v>250</v>
      </c>
      <c r="D7" s="312"/>
      <c r="E7" s="313"/>
      <c r="F7" s="312"/>
      <c r="G7" s="312"/>
      <c r="H7" s="314"/>
      <c r="I7" s="312"/>
      <c r="J7" s="313"/>
      <c r="K7" s="315"/>
      <c r="L7" s="316"/>
      <c r="M7" s="312"/>
      <c r="N7" s="316"/>
      <c r="O7" s="316"/>
      <c r="P7" s="312"/>
      <c r="Q7" s="317"/>
      <c r="R7" s="480"/>
      <c r="S7" s="546" t="str">
        <f>IF(SUM(R9:R12)=4,"Mindest-anforderung erfüllt","Mindest-anforderung nicht erfüllt")</f>
        <v>Mindest-anforderung erfüllt</v>
      </c>
    </row>
    <row r="8" spans="1:19">
      <c r="A8" s="305"/>
      <c r="B8" s="479" t="s">
        <v>526</v>
      </c>
      <c r="C8" s="566" t="s">
        <v>251</v>
      </c>
      <c r="D8" s="318" t="s">
        <v>532</v>
      </c>
      <c r="E8" s="61"/>
      <c r="F8" s="495"/>
      <c r="G8" s="64">
        <v>0</v>
      </c>
      <c r="H8" s="462">
        <v>0</v>
      </c>
      <c r="I8" s="62">
        <v>0</v>
      </c>
      <c r="J8" s="570">
        <v>0</v>
      </c>
      <c r="K8" s="334">
        <f t="shared" ref="K8:K12" si="0">H8*J8</f>
        <v>0</v>
      </c>
      <c r="L8" s="335">
        <f t="shared" ref="L8:L12" si="1">I8*J8</f>
        <v>0</v>
      </c>
      <c r="M8" s="572">
        <v>0</v>
      </c>
      <c r="N8" s="493"/>
      <c r="O8" s="493"/>
      <c r="P8" s="568">
        <v>0</v>
      </c>
      <c r="Q8" s="494"/>
      <c r="R8" s="488">
        <f t="shared" ref="R8:R12" si="2">IF(H8="vorhanden",1,0)</f>
        <v>0</v>
      </c>
      <c r="S8" s="547"/>
    </row>
    <row r="9" spans="1:19">
      <c r="A9" s="305"/>
      <c r="B9" s="479" t="s">
        <v>526</v>
      </c>
      <c r="C9" s="567"/>
      <c r="D9" s="185" t="s">
        <v>252</v>
      </c>
      <c r="E9" s="261"/>
      <c r="F9" s="496"/>
      <c r="G9" s="245"/>
      <c r="H9" s="505" t="s">
        <v>253</v>
      </c>
      <c r="I9" s="266" t="s">
        <v>253</v>
      </c>
      <c r="J9" s="571"/>
      <c r="K9" s="491" t="e">
        <f t="shared" si="0"/>
        <v>#VALUE!</v>
      </c>
      <c r="L9" s="492" t="e">
        <f t="shared" si="1"/>
        <v>#VALUE!</v>
      </c>
      <c r="M9" s="573"/>
      <c r="N9" s="563"/>
      <c r="O9" s="564"/>
      <c r="P9" s="569"/>
      <c r="Q9" s="565"/>
      <c r="R9" s="488">
        <f t="shared" si="2"/>
        <v>1</v>
      </c>
      <c r="S9" s="547"/>
    </row>
    <row r="10" spans="1:19">
      <c r="A10" s="305"/>
      <c r="B10" s="479" t="s">
        <v>526</v>
      </c>
      <c r="C10" s="567"/>
      <c r="D10" s="185" t="s">
        <v>248</v>
      </c>
      <c r="E10" s="261"/>
      <c r="F10" s="489"/>
      <c r="G10" s="490"/>
      <c r="H10" s="505" t="s">
        <v>253</v>
      </c>
      <c r="I10" s="266" t="s">
        <v>253</v>
      </c>
      <c r="J10" s="571"/>
      <c r="K10" s="491" t="e">
        <f t="shared" si="0"/>
        <v>#VALUE!</v>
      </c>
      <c r="L10" s="492" t="e">
        <f t="shared" si="1"/>
        <v>#VALUE!</v>
      </c>
      <c r="M10" s="573"/>
      <c r="N10" s="563"/>
      <c r="O10" s="564"/>
      <c r="P10" s="569"/>
      <c r="Q10" s="565"/>
      <c r="R10" s="488">
        <f t="shared" si="2"/>
        <v>1</v>
      </c>
      <c r="S10" s="547"/>
    </row>
    <row r="11" spans="1:19">
      <c r="A11" s="305"/>
      <c r="B11" s="479" t="s">
        <v>526</v>
      </c>
      <c r="C11" s="567"/>
      <c r="D11" s="185" t="s">
        <v>529</v>
      </c>
      <c r="E11" s="261"/>
      <c r="F11" s="489"/>
      <c r="G11" s="490"/>
      <c r="H11" s="505" t="s">
        <v>253</v>
      </c>
      <c r="I11" s="266" t="s">
        <v>253</v>
      </c>
      <c r="J11" s="571"/>
      <c r="K11" s="491" t="e">
        <f t="shared" si="0"/>
        <v>#VALUE!</v>
      </c>
      <c r="L11" s="492" t="e">
        <f t="shared" si="1"/>
        <v>#VALUE!</v>
      </c>
      <c r="M11" s="573"/>
      <c r="N11" s="563"/>
      <c r="O11" s="564"/>
      <c r="P11" s="569"/>
      <c r="Q11" s="565"/>
      <c r="R11" s="488">
        <f t="shared" si="2"/>
        <v>1</v>
      </c>
      <c r="S11" s="547"/>
    </row>
    <row r="12" spans="1:19" ht="15.75" thickBot="1">
      <c r="A12" s="305"/>
      <c r="B12" s="479" t="s">
        <v>526</v>
      </c>
      <c r="C12" s="567"/>
      <c r="D12" s="185" t="s">
        <v>530</v>
      </c>
      <c r="E12" s="261"/>
      <c r="F12" s="489"/>
      <c r="G12" s="490"/>
      <c r="H12" s="505" t="s">
        <v>253</v>
      </c>
      <c r="I12" s="266" t="s">
        <v>253</v>
      </c>
      <c r="J12" s="571"/>
      <c r="K12" s="491" t="e">
        <f t="shared" si="0"/>
        <v>#VALUE!</v>
      </c>
      <c r="L12" s="492" t="e">
        <f t="shared" si="1"/>
        <v>#VALUE!</v>
      </c>
      <c r="M12" s="573"/>
      <c r="N12" s="563"/>
      <c r="O12" s="564"/>
      <c r="P12" s="569"/>
      <c r="Q12" s="565"/>
      <c r="R12" s="488">
        <f t="shared" si="2"/>
        <v>1</v>
      </c>
      <c r="S12" s="547"/>
    </row>
    <row r="13" spans="1:19" ht="16.5" customHeight="1" thickBot="1">
      <c r="A13" s="3"/>
      <c r="B13" s="477"/>
      <c r="C13" s="6" t="s">
        <v>6</v>
      </c>
      <c r="D13" s="7"/>
      <c r="E13" s="8"/>
      <c r="F13" s="7"/>
      <c r="G13" s="7"/>
      <c r="H13" s="9"/>
      <c r="I13" s="7"/>
      <c r="J13" s="8"/>
      <c r="K13" s="10"/>
      <c r="L13" s="11"/>
      <c r="M13" s="7"/>
      <c r="N13" s="11"/>
      <c r="O13" s="11"/>
      <c r="P13" s="7"/>
      <c r="Q13" s="203">
        <v>0.22500000000000001</v>
      </c>
      <c r="R13" s="480"/>
      <c r="S13" s="574">
        <f>SUM(P14*Q13+P30*Q29+P42*Q41+P111*Q110+P140*Q139)</f>
        <v>7.0120732813696348E-4</v>
      </c>
    </row>
    <row r="14" spans="1:19" ht="15.75" thickBot="1">
      <c r="A14" s="3"/>
      <c r="B14" s="477"/>
      <c r="C14" s="12"/>
      <c r="D14" s="171" t="s">
        <v>152</v>
      </c>
      <c r="E14" s="14"/>
      <c r="F14" s="13"/>
      <c r="G14" s="13"/>
      <c r="H14" s="15"/>
      <c r="I14" s="13"/>
      <c r="J14" s="14"/>
      <c r="K14" s="16"/>
      <c r="L14" s="17"/>
      <c r="M14" s="18"/>
      <c r="N14" s="577">
        <f>SUM(K15:K28)</f>
        <v>5.6096586250957072</v>
      </c>
      <c r="O14" s="580">
        <f>SUM(L15:L28)</f>
        <v>1800</v>
      </c>
      <c r="P14" s="583">
        <f>SUM(N14/O14)</f>
        <v>3.1164770139420596E-3</v>
      </c>
      <c r="Q14" s="586"/>
      <c r="R14" s="481"/>
      <c r="S14" s="575"/>
    </row>
    <row r="15" spans="1:19">
      <c r="A15" s="3"/>
      <c r="B15" s="479" t="s">
        <v>527</v>
      </c>
      <c r="C15" s="177" t="s">
        <v>36</v>
      </c>
      <c r="D15" s="178" t="s">
        <v>7</v>
      </c>
      <c r="E15" s="161"/>
      <c r="F15" s="19"/>
      <c r="G15" s="20">
        <f>L15/$O14*Q13</f>
        <v>3.7499999999999999E-2</v>
      </c>
      <c r="H15" s="506"/>
      <c r="I15" s="21">
        <v>100</v>
      </c>
      <c r="J15" s="303">
        <v>3</v>
      </c>
      <c r="K15" s="22">
        <f t="shared" ref="K15:K21" si="3">H15*J15</f>
        <v>0</v>
      </c>
      <c r="L15" s="23">
        <f t="shared" ref="L15:L21" si="4">I15*J15</f>
        <v>300</v>
      </c>
      <c r="M15" s="24">
        <f t="shared" ref="M15:M21" si="5">SUM(K15/L15)</f>
        <v>0</v>
      </c>
      <c r="N15" s="578"/>
      <c r="O15" s="581"/>
      <c r="P15" s="584"/>
      <c r="Q15" s="586"/>
      <c r="R15" s="481"/>
      <c r="S15" s="575"/>
    </row>
    <row r="16" spans="1:19">
      <c r="A16" s="3"/>
      <c r="B16" s="479" t="s">
        <v>527</v>
      </c>
      <c r="C16" s="179" t="s">
        <v>37</v>
      </c>
      <c r="D16" s="180" t="s">
        <v>156</v>
      </c>
      <c r="E16" s="101"/>
      <c r="F16" s="25"/>
      <c r="G16" s="26">
        <f>L16/O14*Q13</f>
        <v>1.2499999999999999E-2</v>
      </c>
      <c r="H16" s="507"/>
      <c r="I16" s="27">
        <v>100</v>
      </c>
      <c r="J16" s="304">
        <v>1</v>
      </c>
      <c r="K16" s="28">
        <f t="shared" si="3"/>
        <v>0</v>
      </c>
      <c r="L16" s="29">
        <f t="shared" si="4"/>
        <v>100</v>
      </c>
      <c r="M16" s="30">
        <f t="shared" si="5"/>
        <v>0</v>
      </c>
      <c r="N16" s="578"/>
      <c r="O16" s="581"/>
      <c r="P16" s="584"/>
      <c r="Q16" s="586"/>
      <c r="R16" s="481"/>
      <c r="S16" s="575"/>
    </row>
    <row r="17" spans="1:19">
      <c r="A17" s="3"/>
      <c r="B17" s="479" t="s">
        <v>527</v>
      </c>
      <c r="C17" s="179" t="s">
        <v>38</v>
      </c>
      <c r="D17" s="180" t="s">
        <v>8</v>
      </c>
      <c r="E17" s="101"/>
      <c r="F17" s="25"/>
      <c r="G17" s="26">
        <f>L17/O14*Q13</f>
        <v>1.2499999999999999E-2</v>
      </c>
      <c r="H17" s="508"/>
      <c r="I17" s="27">
        <v>100</v>
      </c>
      <c r="J17" s="304">
        <v>1</v>
      </c>
      <c r="K17" s="28">
        <f t="shared" si="3"/>
        <v>0</v>
      </c>
      <c r="L17" s="31">
        <f t="shared" si="4"/>
        <v>100</v>
      </c>
      <c r="M17" s="30">
        <f t="shared" si="5"/>
        <v>0</v>
      </c>
      <c r="N17" s="578"/>
      <c r="O17" s="581"/>
      <c r="P17" s="584"/>
      <c r="Q17" s="586"/>
      <c r="R17" s="481"/>
      <c r="S17" s="575"/>
    </row>
    <row r="18" spans="1:19">
      <c r="A18" s="3"/>
      <c r="B18" s="479" t="s">
        <v>527</v>
      </c>
      <c r="C18" s="179" t="s">
        <v>40</v>
      </c>
      <c r="D18" s="180" t="s">
        <v>9</v>
      </c>
      <c r="E18" s="101"/>
      <c r="F18" s="25"/>
      <c r="G18" s="26">
        <f>L18/O14*Q13</f>
        <v>1.2499999999999999E-2</v>
      </c>
      <c r="H18" s="508"/>
      <c r="I18" s="27">
        <v>100</v>
      </c>
      <c r="J18" s="304">
        <v>1</v>
      </c>
      <c r="K18" s="28">
        <f t="shared" si="3"/>
        <v>0</v>
      </c>
      <c r="L18" s="29">
        <f t="shared" si="4"/>
        <v>100</v>
      </c>
      <c r="M18" s="30">
        <f t="shared" si="5"/>
        <v>0</v>
      </c>
      <c r="N18" s="578"/>
      <c r="O18" s="581"/>
      <c r="P18" s="584"/>
      <c r="Q18" s="586"/>
      <c r="R18" s="481"/>
      <c r="S18" s="575"/>
    </row>
    <row r="19" spans="1:19">
      <c r="A19" s="3"/>
      <c r="B19" s="479" t="s">
        <v>527</v>
      </c>
      <c r="C19" s="179" t="s">
        <v>39</v>
      </c>
      <c r="D19" s="180" t="s">
        <v>10</v>
      </c>
      <c r="E19" s="101"/>
      <c r="F19" s="25"/>
      <c r="G19" s="26">
        <f>L19/O14*Q13</f>
        <v>1.2499999999999999E-2</v>
      </c>
      <c r="H19" s="508"/>
      <c r="I19" s="27">
        <v>100</v>
      </c>
      <c r="J19" s="304">
        <v>1</v>
      </c>
      <c r="K19" s="28">
        <f t="shared" si="3"/>
        <v>0</v>
      </c>
      <c r="L19" s="29">
        <f t="shared" si="4"/>
        <v>100</v>
      </c>
      <c r="M19" s="30">
        <f t="shared" si="5"/>
        <v>0</v>
      </c>
      <c r="N19" s="578"/>
      <c r="O19" s="581"/>
      <c r="P19" s="584"/>
      <c r="Q19" s="586"/>
      <c r="R19" s="481"/>
      <c r="S19" s="575"/>
    </row>
    <row r="20" spans="1:19">
      <c r="A20" s="3"/>
      <c r="B20" s="477"/>
      <c r="C20" s="179" t="s">
        <v>41</v>
      </c>
      <c r="D20" s="180" t="s">
        <v>11</v>
      </c>
      <c r="E20" s="101"/>
      <c r="F20" s="32"/>
      <c r="G20" s="26">
        <f>L20/O14*Q13</f>
        <v>3.7499999999999999E-2</v>
      </c>
      <c r="H20" s="508"/>
      <c r="I20" s="27">
        <v>100</v>
      </c>
      <c r="J20" s="304">
        <v>3</v>
      </c>
      <c r="K20" s="28">
        <f t="shared" si="3"/>
        <v>0</v>
      </c>
      <c r="L20" s="29">
        <f t="shared" si="4"/>
        <v>300</v>
      </c>
      <c r="M20" s="30">
        <f t="shared" si="5"/>
        <v>0</v>
      </c>
      <c r="N20" s="578"/>
      <c r="O20" s="581"/>
      <c r="P20" s="584"/>
      <c r="Q20" s="586"/>
      <c r="R20" s="481"/>
      <c r="S20" s="575"/>
    </row>
    <row r="21" spans="1:19" ht="15.75" thickBot="1">
      <c r="A21" s="3"/>
      <c r="B21" s="477"/>
      <c r="C21" s="181" t="s">
        <v>42</v>
      </c>
      <c r="D21" s="182" t="s">
        <v>43</v>
      </c>
      <c r="E21" s="162"/>
      <c r="F21" s="33"/>
      <c r="G21" s="34">
        <f>L21/O14*Q13</f>
        <v>1.2499999999999999E-2</v>
      </c>
      <c r="H21" s="508"/>
      <c r="I21" s="27">
        <v>100</v>
      </c>
      <c r="J21" s="304">
        <v>1</v>
      </c>
      <c r="K21" s="28">
        <f t="shared" si="3"/>
        <v>0</v>
      </c>
      <c r="L21" s="29">
        <f t="shared" si="4"/>
        <v>100</v>
      </c>
      <c r="M21" s="30">
        <f t="shared" si="5"/>
        <v>0</v>
      </c>
      <c r="N21" s="578"/>
      <c r="O21" s="581"/>
      <c r="P21" s="584"/>
      <c r="Q21" s="586"/>
      <c r="R21" s="481"/>
      <c r="S21" s="575"/>
    </row>
    <row r="22" spans="1:19" ht="15.75" thickBot="1">
      <c r="A22" s="3"/>
      <c r="B22" s="477"/>
      <c r="C22" s="12"/>
      <c r="D22" s="171" t="s">
        <v>89</v>
      </c>
      <c r="E22" s="14"/>
      <c r="F22" s="13"/>
      <c r="G22" s="13"/>
      <c r="H22" s="15"/>
      <c r="I22" s="13"/>
      <c r="J22" s="14"/>
      <c r="K22" s="16"/>
      <c r="L22" s="17"/>
      <c r="M22" s="13"/>
      <c r="N22" s="578"/>
      <c r="O22" s="581"/>
      <c r="P22" s="584"/>
      <c r="Q22" s="586"/>
      <c r="R22" s="481"/>
      <c r="S22" s="575"/>
    </row>
    <row r="23" spans="1:19">
      <c r="A23" s="3"/>
      <c r="B23" s="479" t="s">
        <v>527</v>
      </c>
      <c r="C23" s="183" t="s">
        <v>44</v>
      </c>
      <c r="D23" s="178" t="s">
        <v>157</v>
      </c>
      <c r="E23" s="161"/>
      <c r="F23" s="19"/>
      <c r="G23" s="20">
        <f>L23/$O14*Q13</f>
        <v>3.7499999999999999E-2</v>
      </c>
      <c r="H23" s="508"/>
      <c r="I23" s="27">
        <v>100</v>
      </c>
      <c r="J23" s="304">
        <v>3</v>
      </c>
      <c r="K23" s="28">
        <f>H23*J23</f>
        <v>0</v>
      </c>
      <c r="L23" s="29">
        <f>I23*J23</f>
        <v>300</v>
      </c>
      <c r="M23" s="30">
        <f>SUM(K23/L23)</f>
        <v>0</v>
      </c>
      <c r="N23" s="578"/>
      <c r="O23" s="581"/>
      <c r="P23" s="584"/>
      <c r="Q23" s="586"/>
      <c r="R23" s="481"/>
      <c r="S23" s="575"/>
    </row>
    <row r="24" spans="1:19" ht="27">
      <c r="A24" s="3"/>
      <c r="B24" s="479" t="s">
        <v>527</v>
      </c>
      <c r="C24" s="602" t="s">
        <v>45</v>
      </c>
      <c r="D24" s="184" t="s">
        <v>166</v>
      </c>
      <c r="E24" s="217"/>
      <c r="F24" s="214"/>
      <c r="G24" s="214">
        <f>L24/$O$14*$Q$13</f>
        <v>2.4999999999999998E-2</v>
      </c>
      <c r="H24" s="535">
        <f>IF(SUM(H25:H26)&gt;100,100,IF(SUM(H25:H26)&lt;10,0,SUM(H25:H26)))</f>
        <v>0</v>
      </c>
      <c r="I24" s="36">
        <v>100</v>
      </c>
      <c r="J24" s="605">
        <v>2</v>
      </c>
      <c r="K24" s="608">
        <f>H24*J24</f>
        <v>0</v>
      </c>
      <c r="L24" s="611">
        <f>I24*J24</f>
        <v>200</v>
      </c>
      <c r="M24" s="614">
        <f>SUM(K24/L24)</f>
        <v>0</v>
      </c>
      <c r="N24" s="578"/>
      <c r="O24" s="581"/>
      <c r="P24" s="584"/>
      <c r="Q24" s="586"/>
      <c r="R24" s="481"/>
      <c r="S24" s="575"/>
    </row>
    <row r="25" spans="1:19">
      <c r="A25" s="3"/>
      <c r="B25" s="477"/>
      <c r="C25" s="603"/>
      <c r="D25" s="185" t="s">
        <v>92</v>
      </c>
      <c r="E25" s="245"/>
      <c r="F25" s="215"/>
      <c r="G25" s="215"/>
      <c r="H25" s="509"/>
      <c r="I25" s="38">
        <v>100</v>
      </c>
      <c r="J25" s="606"/>
      <c r="K25" s="609"/>
      <c r="L25" s="612"/>
      <c r="M25" s="615"/>
      <c r="N25" s="578"/>
      <c r="O25" s="581"/>
      <c r="P25" s="584"/>
      <c r="Q25" s="586"/>
      <c r="R25" s="481"/>
      <c r="S25" s="575"/>
    </row>
    <row r="26" spans="1:19">
      <c r="A26" s="3"/>
      <c r="B26" s="477"/>
      <c r="C26" s="604"/>
      <c r="D26" s="186" t="s">
        <v>91</v>
      </c>
      <c r="E26" s="246"/>
      <c r="F26" s="216"/>
      <c r="G26" s="216"/>
      <c r="H26" s="510"/>
      <c r="I26" s="40">
        <v>50</v>
      </c>
      <c r="J26" s="607"/>
      <c r="K26" s="610"/>
      <c r="L26" s="613"/>
      <c r="M26" s="616"/>
      <c r="N26" s="578"/>
      <c r="O26" s="581"/>
      <c r="P26" s="584"/>
      <c r="Q26" s="586"/>
      <c r="R26" s="481"/>
      <c r="S26" s="575"/>
    </row>
    <row r="27" spans="1:19">
      <c r="A27" s="3"/>
      <c r="B27" s="479" t="s">
        <v>527</v>
      </c>
      <c r="C27" s="179" t="s">
        <v>46</v>
      </c>
      <c r="D27" s="180" t="s">
        <v>158</v>
      </c>
      <c r="E27" s="101"/>
      <c r="F27" s="25"/>
      <c r="G27" s="35">
        <f>L27/$O$14*$Q$13</f>
        <v>1.2499999999999999E-2</v>
      </c>
      <c r="H27" s="438">
        <f>'1.2.3'!F12</f>
        <v>5.6096586250957072</v>
      </c>
      <c r="I27" s="27">
        <v>100</v>
      </c>
      <c r="J27" s="304">
        <v>1</v>
      </c>
      <c r="K27" s="28">
        <f>H27*J27</f>
        <v>5.6096586250957072</v>
      </c>
      <c r="L27" s="29">
        <f>I27*J27</f>
        <v>100</v>
      </c>
      <c r="M27" s="30">
        <f>SUM(K27/L27)</f>
        <v>5.6096586250957071E-2</v>
      </c>
      <c r="N27" s="578"/>
      <c r="O27" s="581"/>
      <c r="P27" s="584"/>
      <c r="Q27" s="586"/>
      <c r="R27" s="481"/>
      <c r="S27" s="575"/>
    </row>
    <row r="28" spans="1:19" ht="15.75" thickBot="1">
      <c r="A28" s="3"/>
      <c r="B28" s="477"/>
      <c r="C28" s="181" t="s">
        <v>47</v>
      </c>
      <c r="D28" s="182" t="s">
        <v>12</v>
      </c>
      <c r="E28" s="162"/>
      <c r="F28" s="33"/>
      <c r="G28" s="41">
        <f>L28/$O$14*$Q$13</f>
        <v>1.2499999999999999E-2</v>
      </c>
      <c r="H28" s="511"/>
      <c r="I28" s="42">
        <v>100</v>
      </c>
      <c r="J28" s="304">
        <v>1</v>
      </c>
      <c r="K28" s="43">
        <f>H28*J28</f>
        <v>0</v>
      </c>
      <c r="L28" s="44">
        <f>I28*J28</f>
        <v>100</v>
      </c>
      <c r="M28" s="45">
        <f>SUM(K28/L28)</f>
        <v>0</v>
      </c>
      <c r="N28" s="579"/>
      <c r="O28" s="582"/>
      <c r="P28" s="585"/>
      <c r="Q28" s="587"/>
      <c r="R28" s="481"/>
      <c r="S28" s="575"/>
    </row>
    <row r="29" spans="1:19" ht="16.5" thickBot="1">
      <c r="A29" s="3"/>
      <c r="B29" s="477"/>
      <c r="C29" s="46" t="s">
        <v>13</v>
      </c>
      <c r="D29" s="47"/>
      <c r="E29" s="48"/>
      <c r="F29" s="47"/>
      <c r="G29" s="47"/>
      <c r="H29" s="49"/>
      <c r="I29" s="47"/>
      <c r="J29" s="48"/>
      <c r="K29" s="50"/>
      <c r="L29" s="51"/>
      <c r="M29" s="47"/>
      <c r="N29" s="51"/>
      <c r="O29" s="51"/>
      <c r="P29" s="47"/>
      <c r="Q29" s="202">
        <v>0.22500000000000001</v>
      </c>
      <c r="R29" s="483"/>
      <c r="S29" s="575"/>
    </row>
    <row r="30" spans="1:19" ht="15.75" thickBot="1">
      <c r="A30" s="3"/>
      <c r="B30" s="477"/>
      <c r="C30" s="52"/>
      <c r="D30" s="172" t="s">
        <v>14</v>
      </c>
      <c r="E30" s="54"/>
      <c r="F30" s="55"/>
      <c r="G30" s="56"/>
      <c r="H30" s="57"/>
      <c r="I30" s="53"/>
      <c r="J30" s="54"/>
      <c r="K30" s="58"/>
      <c r="L30" s="59"/>
      <c r="M30" s="60"/>
      <c r="N30" s="617">
        <f>SUM(K31:K40)</f>
        <v>0</v>
      </c>
      <c r="O30" s="580">
        <f>SUM(L31:L40)</f>
        <v>500</v>
      </c>
      <c r="P30" s="583">
        <f>N30/O30</f>
        <v>0</v>
      </c>
      <c r="Q30" s="589"/>
      <c r="R30" s="481"/>
      <c r="S30" s="575"/>
    </row>
    <row r="31" spans="1:19" ht="15.75" thickBot="1">
      <c r="A31" s="3"/>
      <c r="B31" s="479" t="s">
        <v>527</v>
      </c>
      <c r="C31" s="187" t="s">
        <v>49</v>
      </c>
      <c r="D31" s="188" t="s">
        <v>48</v>
      </c>
      <c r="E31" s="61"/>
      <c r="F31" s="63"/>
      <c r="G31" s="64">
        <f>L31/$O30*Q29</f>
        <v>0.13500000000000001</v>
      </c>
      <c r="H31" s="512"/>
      <c r="I31" s="62">
        <v>100</v>
      </c>
      <c r="J31" s="333">
        <v>3</v>
      </c>
      <c r="K31" s="65">
        <f>H31*J31</f>
        <v>0</v>
      </c>
      <c r="L31" s="23">
        <f>I31*J31</f>
        <v>300</v>
      </c>
      <c r="M31" s="66">
        <f>SUM(K31/L31)</f>
        <v>0</v>
      </c>
      <c r="N31" s="563"/>
      <c r="O31" s="564"/>
      <c r="P31" s="588"/>
      <c r="Q31" s="589"/>
      <c r="R31" s="481"/>
      <c r="S31" s="575"/>
    </row>
    <row r="32" spans="1:19" ht="15.75" thickBot="1">
      <c r="A32" s="3"/>
      <c r="B32" s="477"/>
      <c r="C32" s="67"/>
      <c r="D32" s="68" t="s">
        <v>15</v>
      </c>
      <c r="E32" s="69"/>
      <c r="F32" s="55"/>
      <c r="G32" s="70"/>
      <c r="H32" s="70"/>
      <c r="I32" s="55"/>
      <c r="J32" s="71"/>
      <c r="K32" s="72"/>
      <c r="L32" s="73"/>
      <c r="M32" s="74"/>
      <c r="N32" s="563"/>
      <c r="O32" s="564"/>
      <c r="P32" s="588"/>
      <c r="Q32" s="589"/>
      <c r="R32" s="481"/>
      <c r="S32" s="575"/>
    </row>
    <row r="33" spans="1:19">
      <c r="A33" s="305"/>
      <c r="B33" s="479" t="s">
        <v>527</v>
      </c>
      <c r="C33" s="183" t="s">
        <v>50</v>
      </c>
      <c r="D33" s="178" t="s">
        <v>536</v>
      </c>
      <c r="E33" s="161"/>
      <c r="F33" s="19"/>
      <c r="G33" s="319">
        <f>L33/$O$30*$Q$29</f>
        <v>4.5000000000000005E-2</v>
      </c>
      <c r="H33" s="506"/>
      <c r="I33" s="21">
        <v>100</v>
      </c>
      <c r="J33" s="336">
        <v>1</v>
      </c>
      <c r="K33" s="22">
        <f>H33*J33</f>
        <v>0</v>
      </c>
      <c r="L33" s="320">
        <f>I33*J33</f>
        <v>100</v>
      </c>
      <c r="M33" s="24">
        <f>SUM(K33/L33)</f>
        <v>0</v>
      </c>
      <c r="N33" s="563"/>
      <c r="O33" s="564"/>
      <c r="P33" s="588"/>
      <c r="Q33" s="589"/>
      <c r="R33" s="481"/>
      <c r="S33" s="575"/>
    </row>
    <row r="34" spans="1:19">
      <c r="A34" s="305"/>
      <c r="B34" s="479" t="s">
        <v>527</v>
      </c>
      <c r="C34" s="329" t="s">
        <v>255</v>
      </c>
      <c r="D34" s="191" t="s">
        <v>531</v>
      </c>
      <c r="E34" s="321"/>
      <c r="F34" s="322"/>
      <c r="G34" s="323">
        <f>L34/$O$30*$Q$29</f>
        <v>4.5000000000000005E-2</v>
      </c>
      <c r="H34" s="534"/>
      <c r="I34" s="42">
        <v>100</v>
      </c>
      <c r="J34" s="605">
        <v>1</v>
      </c>
      <c r="K34" s="28">
        <f>H34*J34</f>
        <v>0</v>
      </c>
      <c r="L34" s="29">
        <f>I34*J34</f>
        <v>100</v>
      </c>
      <c r="M34" s="614">
        <f>SUM(K34/L34)</f>
        <v>0</v>
      </c>
      <c r="N34" s="563"/>
      <c r="O34" s="564"/>
      <c r="P34" s="588"/>
      <c r="Q34" s="589"/>
      <c r="R34" s="481"/>
      <c r="S34" s="575"/>
    </row>
    <row r="35" spans="1:19">
      <c r="A35" s="305"/>
      <c r="B35" s="477"/>
      <c r="C35" s="330"/>
      <c r="D35" s="185" t="s">
        <v>254</v>
      </c>
      <c r="E35" s="242"/>
      <c r="F35" s="38"/>
      <c r="G35" s="223"/>
      <c r="H35" s="513"/>
      <c r="I35" s="250">
        <v>10</v>
      </c>
      <c r="J35" s="620"/>
      <c r="K35" s="309"/>
      <c r="L35" s="310"/>
      <c r="M35" s="573"/>
      <c r="N35" s="563"/>
      <c r="O35" s="564"/>
      <c r="P35" s="588"/>
      <c r="Q35" s="589"/>
      <c r="R35" s="481"/>
      <c r="S35" s="575"/>
    </row>
    <row r="36" spans="1:19">
      <c r="A36" s="305"/>
      <c r="B36" s="477"/>
      <c r="C36" s="330"/>
      <c r="D36" s="185" t="s">
        <v>237</v>
      </c>
      <c r="E36" s="242"/>
      <c r="F36" s="38"/>
      <c r="G36" s="223"/>
      <c r="H36" s="513"/>
      <c r="I36" s="250">
        <v>10</v>
      </c>
      <c r="J36" s="620"/>
      <c r="K36" s="309"/>
      <c r="L36" s="310"/>
      <c r="M36" s="573"/>
      <c r="N36" s="563"/>
      <c r="O36" s="564"/>
      <c r="P36" s="588"/>
      <c r="Q36" s="589"/>
      <c r="R36" s="481"/>
      <c r="S36" s="575"/>
    </row>
    <row r="37" spans="1:19">
      <c r="A37" s="305"/>
      <c r="B37" s="477"/>
      <c r="C37" s="330"/>
      <c r="D37" s="185" t="s">
        <v>238</v>
      </c>
      <c r="E37" s="242"/>
      <c r="F37" s="38"/>
      <c r="G37" s="223"/>
      <c r="H37" s="513"/>
      <c r="I37" s="250">
        <v>10</v>
      </c>
      <c r="J37" s="620"/>
      <c r="K37" s="309"/>
      <c r="L37" s="310"/>
      <c r="M37" s="573"/>
      <c r="N37" s="563"/>
      <c r="O37" s="564"/>
      <c r="P37" s="588"/>
      <c r="Q37" s="589"/>
      <c r="R37" s="481"/>
      <c r="S37" s="575"/>
    </row>
    <row r="38" spans="1:19">
      <c r="A38" s="305"/>
      <c r="B38" s="477"/>
      <c r="C38" s="330"/>
      <c r="D38" s="185" t="s">
        <v>239</v>
      </c>
      <c r="E38" s="242"/>
      <c r="F38" s="38"/>
      <c r="G38" s="223"/>
      <c r="H38" s="513"/>
      <c r="I38" s="250">
        <v>10</v>
      </c>
      <c r="J38" s="620"/>
      <c r="K38" s="309"/>
      <c r="L38" s="310"/>
      <c r="M38" s="573"/>
      <c r="N38" s="563"/>
      <c r="O38" s="564"/>
      <c r="P38" s="588"/>
      <c r="Q38" s="589"/>
      <c r="R38" s="481"/>
      <c r="S38" s="575"/>
    </row>
    <row r="39" spans="1:19">
      <c r="A39" s="305"/>
      <c r="B39" s="477"/>
      <c r="C39" s="330"/>
      <c r="D39" s="185" t="s">
        <v>240</v>
      </c>
      <c r="E39" s="242"/>
      <c r="F39" s="38"/>
      <c r="G39" s="223"/>
      <c r="H39" s="513"/>
      <c r="I39" s="250">
        <v>10</v>
      </c>
      <c r="J39" s="620"/>
      <c r="K39" s="331"/>
      <c r="L39" s="332"/>
      <c r="M39" s="573"/>
      <c r="N39" s="563"/>
      <c r="O39" s="564"/>
      <c r="P39" s="588"/>
      <c r="Q39" s="589"/>
      <c r="R39" s="481"/>
      <c r="S39" s="575"/>
    </row>
    <row r="40" spans="1:19" ht="15.75" thickBot="1">
      <c r="A40" s="305"/>
      <c r="B40" s="477"/>
      <c r="C40" s="328"/>
      <c r="D40" s="185" t="s">
        <v>241</v>
      </c>
      <c r="E40" s="242"/>
      <c r="F40" s="38"/>
      <c r="G40" s="223"/>
      <c r="H40" s="242">
        <f>H136*0.5</f>
        <v>0</v>
      </c>
      <c r="I40" s="250">
        <v>50</v>
      </c>
      <c r="J40" s="621"/>
      <c r="K40" s="309"/>
      <c r="L40" s="310"/>
      <c r="M40" s="622"/>
      <c r="N40" s="563"/>
      <c r="O40" s="564"/>
      <c r="P40" s="588"/>
      <c r="Q40" s="589"/>
      <c r="R40" s="481"/>
      <c r="S40" s="575"/>
    </row>
    <row r="41" spans="1:19" ht="16.5" thickBot="1">
      <c r="A41" s="3"/>
      <c r="B41" s="477"/>
      <c r="C41" s="75" t="s">
        <v>93</v>
      </c>
      <c r="D41" s="76"/>
      <c r="E41" s="77"/>
      <c r="F41" s="76"/>
      <c r="G41" s="76"/>
      <c r="H41" s="78"/>
      <c r="I41" s="76"/>
      <c r="J41" s="77"/>
      <c r="K41" s="79"/>
      <c r="L41" s="80"/>
      <c r="M41" s="81"/>
      <c r="N41" s="80"/>
      <c r="O41" s="80"/>
      <c r="P41" s="76"/>
      <c r="Q41" s="201">
        <v>0.22500000000000001</v>
      </c>
      <c r="R41" s="483"/>
      <c r="S41" s="575"/>
    </row>
    <row r="42" spans="1:19" ht="15.75" thickBot="1">
      <c r="A42" s="3"/>
      <c r="B42" s="477"/>
      <c r="C42" s="82"/>
      <c r="D42" s="173" t="s">
        <v>16</v>
      </c>
      <c r="E42" s="84"/>
      <c r="F42" s="85"/>
      <c r="G42" s="83"/>
      <c r="H42" s="86"/>
      <c r="I42" s="83"/>
      <c r="J42" s="84"/>
      <c r="K42" s="87"/>
      <c r="L42" s="88"/>
      <c r="M42" s="89"/>
      <c r="N42" s="590">
        <f>SUM(K43:K105)</f>
        <v>0</v>
      </c>
      <c r="O42" s="593">
        <f>SUM(L43:L105)</f>
        <v>1800</v>
      </c>
      <c r="P42" s="595">
        <f>N42/O42</f>
        <v>0</v>
      </c>
      <c r="Q42" s="598"/>
      <c r="R42" s="481"/>
      <c r="S42" s="575"/>
    </row>
    <row r="43" spans="1:19">
      <c r="A43" s="3"/>
      <c r="B43" s="479"/>
      <c r="C43" s="566" t="s">
        <v>51</v>
      </c>
      <c r="D43" s="189" t="s">
        <v>17</v>
      </c>
      <c r="E43" s="247"/>
      <c r="F43" s="90"/>
      <c r="G43" s="220">
        <f>L43/$O$42*$Q$41</f>
        <v>1.2499999999999999E-2</v>
      </c>
      <c r="H43" s="534"/>
      <c r="I43" s="90">
        <v>100</v>
      </c>
      <c r="J43" s="570">
        <v>1</v>
      </c>
      <c r="K43" s="618">
        <f>H43*J43</f>
        <v>0</v>
      </c>
      <c r="L43" s="619">
        <f>I43*J43</f>
        <v>100</v>
      </c>
      <c r="M43" s="572">
        <f>SUM(K43/L43)</f>
        <v>0</v>
      </c>
      <c r="N43" s="591"/>
      <c r="O43" s="564"/>
      <c r="P43" s="596"/>
      <c r="Q43" s="598"/>
      <c r="R43" s="481"/>
      <c r="S43" s="575"/>
    </row>
    <row r="44" spans="1:19">
      <c r="A44" s="3"/>
      <c r="B44" s="477"/>
      <c r="C44" s="603"/>
      <c r="D44" s="185" t="s">
        <v>95</v>
      </c>
      <c r="E44" s="242"/>
      <c r="F44" s="38"/>
      <c r="G44" s="221"/>
      <c r="H44" s="514"/>
      <c r="I44" s="38">
        <v>70</v>
      </c>
      <c r="J44" s="606"/>
      <c r="K44" s="609"/>
      <c r="L44" s="612"/>
      <c r="M44" s="615"/>
      <c r="N44" s="591"/>
      <c r="O44" s="564"/>
      <c r="P44" s="596"/>
      <c r="Q44" s="598"/>
      <c r="R44" s="481"/>
      <c r="S44" s="575"/>
    </row>
    <row r="45" spans="1:19">
      <c r="A45" s="3"/>
      <c r="B45" s="479" t="s">
        <v>527</v>
      </c>
      <c r="C45" s="603"/>
      <c r="D45" s="185" t="s">
        <v>96</v>
      </c>
      <c r="E45" s="242"/>
      <c r="F45" s="38"/>
      <c r="G45" s="221"/>
      <c r="H45" s="514"/>
      <c r="I45" s="38">
        <v>10</v>
      </c>
      <c r="J45" s="606"/>
      <c r="K45" s="609"/>
      <c r="L45" s="612"/>
      <c r="M45" s="615"/>
      <c r="N45" s="591"/>
      <c r="O45" s="564"/>
      <c r="P45" s="596"/>
      <c r="Q45" s="598"/>
      <c r="R45" s="481"/>
      <c r="S45" s="575"/>
    </row>
    <row r="46" spans="1:19">
      <c r="A46" s="3"/>
      <c r="B46" s="477"/>
      <c r="C46" s="603"/>
      <c r="D46" s="185" t="s">
        <v>98</v>
      </c>
      <c r="E46" s="242"/>
      <c r="F46" s="38"/>
      <c r="G46" s="221"/>
      <c r="H46" s="514"/>
      <c r="I46" s="38">
        <v>10</v>
      </c>
      <c r="J46" s="606"/>
      <c r="K46" s="609"/>
      <c r="L46" s="612"/>
      <c r="M46" s="615"/>
      <c r="N46" s="591"/>
      <c r="O46" s="564"/>
      <c r="P46" s="596"/>
      <c r="Q46" s="598"/>
      <c r="R46" s="481"/>
      <c r="S46" s="575"/>
    </row>
    <row r="47" spans="1:19">
      <c r="A47" s="3"/>
      <c r="B47" s="479" t="s">
        <v>527</v>
      </c>
      <c r="C47" s="604"/>
      <c r="D47" s="186" t="s">
        <v>97</v>
      </c>
      <c r="E47" s="243"/>
      <c r="F47" s="40"/>
      <c r="G47" s="222"/>
      <c r="H47" s="514"/>
      <c r="I47" s="40">
        <v>10</v>
      </c>
      <c r="J47" s="607"/>
      <c r="K47" s="610"/>
      <c r="L47" s="613"/>
      <c r="M47" s="616"/>
      <c r="N47" s="591"/>
      <c r="O47" s="564"/>
      <c r="P47" s="596"/>
      <c r="Q47" s="598"/>
      <c r="R47" s="481"/>
      <c r="S47" s="575"/>
    </row>
    <row r="48" spans="1:19">
      <c r="A48" s="3"/>
      <c r="B48" s="479"/>
      <c r="C48" s="602" t="s">
        <v>52</v>
      </c>
      <c r="D48" s="184" t="s">
        <v>18</v>
      </c>
      <c r="E48" s="248"/>
      <c r="F48" s="36"/>
      <c r="G48" s="214">
        <f>L48/$O$42*$Q$41</f>
        <v>1.2499999999999999E-2</v>
      </c>
      <c r="H48" s="534"/>
      <c r="I48" s="36">
        <v>100</v>
      </c>
      <c r="J48" s="605">
        <v>1</v>
      </c>
      <c r="K48" s="608">
        <f>H48*J48</f>
        <v>0</v>
      </c>
      <c r="L48" s="611">
        <f>I48*J48</f>
        <v>100</v>
      </c>
      <c r="M48" s="614">
        <f>SUM(K48/L48)</f>
        <v>0</v>
      </c>
      <c r="N48" s="591"/>
      <c r="O48" s="564"/>
      <c r="P48" s="596"/>
      <c r="Q48" s="598"/>
      <c r="R48" s="481"/>
      <c r="S48" s="575"/>
    </row>
    <row r="49" spans="1:19">
      <c r="A49" s="3"/>
      <c r="B49" s="477"/>
      <c r="C49" s="623"/>
      <c r="D49" s="190" t="s">
        <v>95</v>
      </c>
      <c r="E49" s="249"/>
      <c r="F49" s="92"/>
      <c r="G49" s="221"/>
      <c r="H49" s="513"/>
      <c r="I49" s="92">
        <v>70</v>
      </c>
      <c r="J49" s="625"/>
      <c r="K49" s="627"/>
      <c r="L49" s="564"/>
      <c r="M49" s="630"/>
      <c r="N49" s="591"/>
      <c r="O49" s="564"/>
      <c r="P49" s="596"/>
      <c r="Q49" s="598"/>
      <c r="R49" s="481"/>
      <c r="S49" s="575"/>
    </row>
    <row r="50" spans="1:19">
      <c r="A50" s="3"/>
      <c r="B50" s="479" t="s">
        <v>527</v>
      </c>
      <c r="C50" s="623"/>
      <c r="D50" s="185" t="s">
        <v>96</v>
      </c>
      <c r="E50" s="242"/>
      <c r="F50" s="38"/>
      <c r="G50" s="221"/>
      <c r="H50" s="513"/>
      <c r="I50" s="38">
        <v>10</v>
      </c>
      <c r="J50" s="625"/>
      <c r="K50" s="627"/>
      <c r="L50" s="564"/>
      <c r="M50" s="630"/>
      <c r="N50" s="591"/>
      <c r="O50" s="564"/>
      <c r="P50" s="596"/>
      <c r="Q50" s="598"/>
      <c r="R50" s="481"/>
      <c r="S50" s="575"/>
    </row>
    <row r="51" spans="1:19">
      <c r="A51" s="3"/>
      <c r="B51" s="477"/>
      <c r="C51" s="623"/>
      <c r="D51" s="185" t="s">
        <v>98</v>
      </c>
      <c r="E51" s="242"/>
      <c r="F51" s="38"/>
      <c r="G51" s="221"/>
      <c r="H51" s="513"/>
      <c r="I51" s="38">
        <v>10</v>
      </c>
      <c r="J51" s="625"/>
      <c r="K51" s="627"/>
      <c r="L51" s="564"/>
      <c r="M51" s="630"/>
      <c r="N51" s="591"/>
      <c r="O51" s="564"/>
      <c r="P51" s="596"/>
      <c r="Q51" s="598"/>
      <c r="R51" s="481"/>
      <c r="S51" s="575"/>
    </row>
    <row r="52" spans="1:19">
      <c r="A52" s="3"/>
      <c r="B52" s="479" t="s">
        <v>527</v>
      </c>
      <c r="C52" s="624"/>
      <c r="D52" s="186" t="s">
        <v>97</v>
      </c>
      <c r="E52" s="243"/>
      <c r="F52" s="40"/>
      <c r="G52" s="222"/>
      <c r="H52" s="515"/>
      <c r="I52" s="40">
        <v>10</v>
      </c>
      <c r="J52" s="626"/>
      <c r="K52" s="628"/>
      <c r="L52" s="629"/>
      <c r="M52" s="631"/>
      <c r="N52" s="591"/>
      <c r="O52" s="564"/>
      <c r="P52" s="596"/>
      <c r="Q52" s="598"/>
      <c r="R52" s="481"/>
      <c r="S52" s="575"/>
    </row>
    <row r="53" spans="1:19">
      <c r="A53" s="3"/>
      <c r="B53" s="479"/>
      <c r="C53" s="602" t="s">
        <v>53</v>
      </c>
      <c r="D53" s="184" t="s">
        <v>159</v>
      </c>
      <c r="E53" s="248"/>
      <c r="F53" s="36"/>
      <c r="G53" s="214">
        <f>L53/$O$42*$Q$41</f>
        <v>2.4999999999999998E-2</v>
      </c>
      <c r="H53" s="535">
        <f>IF(SUM(H54:H55)&gt;100,100,IF(SUM(H54:H55)&lt;10,0,SUM(H54:H55)))</f>
        <v>0</v>
      </c>
      <c r="I53" s="36">
        <v>100</v>
      </c>
      <c r="J53" s="605">
        <v>2</v>
      </c>
      <c r="K53" s="608">
        <f>H53*J53</f>
        <v>0</v>
      </c>
      <c r="L53" s="611">
        <f>I53*J53</f>
        <v>200</v>
      </c>
      <c r="M53" s="614">
        <f>SUM(K53/L53)</f>
        <v>0</v>
      </c>
      <c r="N53" s="591"/>
      <c r="O53" s="564"/>
      <c r="P53" s="596"/>
      <c r="Q53" s="598"/>
      <c r="R53" s="481"/>
      <c r="S53" s="575"/>
    </row>
    <row r="54" spans="1:19">
      <c r="A54" s="3"/>
      <c r="B54" s="477"/>
      <c r="C54" s="623"/>
      <c r="D54" s="185" t="s">
        <v>99</v>
      </c>
      <c r="E54" s="242"/>
      <c r="F54" s="38"/>
      <c r="G54" s="223"/>
      <c r="H54" s="513"/>
      <c r="I54" s="38">
        <v>50</v>
      </c>
      <c r="J54" s="625"/>
      <c r="K54" s="627"/>
      <c r="L54" s="564"/>
      <c r="M54" s="630"/>
      <c r="N54" s="591"/>
      <c r="O54" s="564"/>
      <c r="P54" s="596"/>
      <c r="Q54" s="598"/>
      <c r="R54" s="481"/>
      <c r="S54" s="575"/>
    </row>
    <row r="55" spans="1:19">
      <c r="A55" s="3"/>
      <c r="B55" s="479" t="s">
        <v>527</v>
      </c>
      <c r="C55" s="624"/>
      <c r="D55" s="186" t="s">
        <v>100</v>
      </c>
      <c r="E55" s="243"/>
      <c r="F55" s="40"/>
      <c r="G55" s="224"/>
      <c r="H55" s="515"/>
      <c r="I55" s="40">
        <v>50</v>
      </c>
      <c r="J55" s="626"/>
      <c r="K55" s="628"/>
      <c r="L55" s="629"/>
      <c r="M55" s="631"/>
      <c r="N55" s="591"/>
      <c r="O55" s="564"/>
      <c r="P55" s="596"/>
      <c r="Q55" s="598"/>
      <c r="R55" s="481"/>
      <c r="S55" s="575"/>
    </row>
    <row r="56" spans="1:19">
      <c r="A56" s="3"/>
      <c r="B56" s="479" t="s">
        <v>527</v>
      </c>
      <c r="C56" s="602" t="s">
        <v>54</v>
      </c>
      <c r="D56" s="184" t="s">
        <v>19</v>
      </c>
      <c r="E56" s="248"/>
      <c r="F56" s="36"/>
      <c r="G56" s="214">
        <f>L56/$O$42*$Q$41</f>
        <v>1.2499999999999999E-2</v>
      </c>
      <c r="H56" s="516"/>
      <c r="I56" s="212">
        <v>100</v>
      </c>
      <c r="J56" s="605">
        <v>1</v>
      </c>
      <c r="K56" s="608">
        <f>H56*J56</f>
        <v>0</v>
      </c>
      <c r="L56" s="611">
        <f>I56*J56</f>
        <v>100</v>
      </c>
      <c r="M56" s="614">
        <f>SUM(K56/L56)</f>
        <v>0</v>
      </c>
      <c r="N56" s="591"/>
      <c r="O56" s="564"/>
      <c r="P56" s="596"/>
      <c r="Q56" s="598"/>
      <c r="R56" s="481"/>
      <c r="S56" s="575"/>
    </row>
    <row r="57" spans="1:19">
      <c r="A57" s="3"/>
      <c r="B57" s="497"/>
      <c r="C57" s="623"/>
      <c r="D57" s="185" t="s">
        <v>101</v>
      </c>
      <c r="E57" s="242"/>
      <c r="F57" s="38"/>
      <c r="G57" s="221"/>
      <c r="H57" s="513"/>
      <c r="I57" s="250">
        <v>100</v>
      </c>
      <c r="J57" s="625"/>
      <c r="K57" s="627"/>
      <c r="L57" s="564"/>
      <c r="M57" s="630"/>
      <c r="N57" s="591"/>
      <c r="O57" s="564"/>
      <c r="P57" s="596"/>
      <c r="Q57" s="598"/>
      <c r="R57" s="481"/>
      <c r="S57" s="575"/>
    </row>
    <row r="58" spans="1:19">
      <c r="A58" s="305"/>
      <c r="B58" s="497"/>
      <c r="C58" s="623"/>
      <c r="D58" s="185" t="s">
        <v>102</v>
      </c>
      <c r="E58" s="242"/>
      <c r="F58" s="38"/>
      <c r="G58" s="221"/>
      <c r="H58" s="513"/>
      <c r="I58" s="250">
        <v>100</v>
      </c>
      <c r="J58" s="625"/>
      <c r="K58" s="627"/>
      <c r="L58" s="564"/>
      <c r="M58" s="630"/>
      <c r="N58" s="591"/>
      <c r="O58" s="564"/>
      <c r="P58" s="596"/>
      <c r="Q58" s="598"/>
      <c r="R58" s="481"/>
      <c r="S58" s="575"/>
    </row>
    <row r="59" spans="1:19">
      <c r="A59" s="305"/>
      <c r="B59" s="498"/>
      <c r="C59" s="623"/>
      <c r="D59" s="185" t="s">
        <v>103</v>
      </c>
      <c r="E59" s="242"/>
      <c r="F59" s="38"/>
      <c r="G59" s="221"/>
      <c r="H59" s="513"/>
      <c r="I59" s="250">
        <v>100</v>
      </c>
      <c r="J59" s="625"/>
      <c r="K59" s="627"/>
      <c r="L59" s="564"/>
      <c r="M59" s="630"/>
      <c r="N59" s="591"/>
      <c r="O59" s="564"/>
      <c r="P59" s="596"/>
      <c r="Q59" s="598"/>
      <c r="R59" s="481"/>
      <c r="S59" s="575"/>
    </row>
    <row r="60" spans="1:19">
      <c r="A60" s="3"/>
      <c r="B60" s="497"/>
      <c r="C60" s="623"/>
      <c r="D60" s="185" t="s">
        <v>104</v>
      </c>
      <c r="E60" s="242"/>
      <c r="F60" s="38"/>
      <c r="G60" s="221"/>
      <c r="H60" s="513"/>
      <c r="I60" s="250">
        <v>100</v>
      </c>
      <c r="J60" s="625"/>
      <c r="K60" s="627"/>
      <c r="L60" s="564"/>
      <c r="M60" s="630"/>
      <c r="N60" s="591"/>
      <c r="O60" s="564"/>
      <c r="P60" s="596"/>
      <c r="Q60" s="598"/>
      <c r="R60" s="481"/>
      <c r="S60" s="575"/>
    </row>
    <row r="61" spans="1:19">
      <c r="A61" s="3"/>
      <c r="B61" s="497" t="s">
        <v>526</v>
      </c>
      <c r="C61" s="623"/>
      <c r="D61" s="185" t="s">
        <v>537</v>
      </c>
      <c r="E61" s="242"/>
      <c r="F61" s="38"/>
      <c r="G61" s="221"/>
      <c r="H61" s="513"/>
      <c r="I61" s="250">
        <v>100</v>
      </c>
      <c r="J61" s="625"/>
      <c r="K61" s="627"/>
      <c r="L61" s="564"/>
      <c r="M61" s="630"/>
      <c r="N61" s="591"/>
      <c r="O61" s="564"/>
      <c r="P61" s="596"/>
      <c r="Q61" s="598"/>
      <c r="R61" s="481"/>
      <c r="S61" s="575"/>
    </row>
    <row r="62" spans="1:19">
      <c r="A62" s="3"/>
      <c r="B62" s="497" t="s">
        <v>526</v>
      </c>
      <c r="C62" s="624"/>
      <c r="D62" s="186" t="s">
        <v>538</v>
      </c>
      <c r="E62" s="243"/>
      <c r="F62" s="40"/>
      <c r="G62" s="222"/>
      <c r="H62" s="515"/>
      <c r="I62" s="251">
        <v>100</v>
      </c>
      <c r="J62" s="626"/>
      <c r="K62" s="628"/>
      <c r="L62" s="629"/>
      <c r="M62" s="631"/>
      <c r="N62" s="591"/>
      <c r="O62" s="564"/>
      <c r="P62" s="596"/>
      <c r="Q62" s="598"/>
      <c r="R62" s="481"/>
      <c r="S62" s="575"/>
    </row>
    <row r="63" spans="1:19">
      <c r="A63" s="3"/>
      <c r="B63" s="477"/>
      <c r="C63" s="602" t="s">
        <v>55</v>
      </c>
      <c r="D63" s="184" t="s">
        <v>20</v>
      </c>
      <c r="E63" s="248"/>
      <c r="F63" s="36"/>
      <c r="G63" s="214">
        <f>L63/$O$42*$Q$41</f>
        <v>2.4999999999999998E-2</v>
      </c>
      <c r="H63" s="534"/>
      <c r="I63" s="212">
        <v>100</v>
      </c>
      <c r="J63" s="605">
        <v>2</v>
      </c>
      <c r="K63" s="608">
        <f>H63*J63</f>
        <v>0</v>
      </c>
      <c r="L63" s="611">
        <f>I63*J63</f>
        <v>200</v>
      </c>
      <c r="M63" s="614">
        <f>SUM(K63/L63)</f>
        <v>0</v>
      </c>
      <c r="N63" s="591"/>
      <c r="O63" s="564"/>
      <c r="P63" s="596"/>
      <c r="Q63" s="598"/>
      <c r="R63" s="481"/>
      <c r="S63" s="575"/>
    </row>
    <row r="64" spans="1:19">
      <c r="A64" s="3"/>
      <c r="B64" s="479" t="s">
        <v>527</v>
      </c>
      <c r="C64" s="603"/>
      <c r="D64" s="185" t="s">
        <v>234</v>
      </c>
      <c r="E64" s="242"/>
      <c r="F64" s="38"/>
      <c r="G64" s="223"/>
      <c r="H64" s="513"/>
      <c r="I64" s="250">
        <v>15</v>
      </c>
      <c r="J64" s="625"/>
      <c r="K64" s="627"/>
      <c r="L64" s="564"/>
      <c r="M64" s="630"/>
      <c r="N64" s="591"/>
      <c r="O64" s="564"/>
      <c r="P64" s="596"/>
      <c r="Q64" s="598"/>
      <c r="R64" s="481"/>
      <c r="S64" s="575"/>
    </row>
    <row r="65" spans="1:19">
      <c r="A65" s="3"/>
      <c r="B65" s="479" t="s">
        <v>527</v>
      </c>
      <c r="C65" s="603"/>
      <c r="D65" s="185" t="s">
        <v>235</v>
      </c>
      <c r="E65" s="242"/>
      <c r="F65" s="38"/>
      <c r="G65" s="223"/>
      <c r="H65" s="513"/>
      <c r="I65" s="250">
        <v>15</v>
      </c>
      <c r="J65" s="625"/>
      <c r="K65" s="627"/>
      <c r="L65" s="564"/>
      <c r="M65" s="630"/>
      <c r="N65" s="591"/>
      <c r="O65" s="564"/>
      <c r="P65" s="596"/>
      <c r="Q65" s="598"/>
      <c r="R65" s="481"/>
      <c r="S65" s="575"/>
    </row>
    <row r="66" spans="1:19">
      <c r="A66" s="3"/>
      <c r="B66" s="477"/>
      <c r="C66" s="603"/>
      <c r="D66" s="185" t="s">
        <v>167</v>
      </c>
      <c r="E66" s="242"/>
      <c r="F66" s="38"/>
      <c r="G66" s="223"/>
      <c r="H66" s="513"/>
      <c r="I66" s="250">
        <v>15</v>
      </c>
      <c r="J66" s="625"/>
      <c r="K66" s="627"/>
      <c r="L66" s="564"/>
      <c r="M66" s="630"/>
      <c r="N66" s="591"/>
      <c r="O66" s="564"/>
      <c r="P66" s="596"/>
      <c r="Q66" s="598"/>
      <c r="R66" s="481"/>
      <c r="S66" s="575"/>
    </row>
    <row r="67" spans="1:19">
      <c r="A67" s="3"/>
      <c r="B67" s="477"/>
      <c r="C67" s="603"/>
      <c r="D67" s="185" t="s">
        <v>105</v>
      </c>
      <c r="E67" s="242"/>
      <c r="F67" s="38"/>
      <c r="G67" s="223"/>
      <c r="H67" s="513"/>
      <c r="I67" s="250">
        <v>15</v>
      </c>
      <c r="J67" s="625"/>
      <c r="K67" s="627"/>
      <c r="L67" s="564"/>
      <c r="M67" s="630"/>
      <c r="N67" s="591"/>
      <c r="O67" s="564"/>
      <c r="P67" s="596"/>
      <c r="Q67" s="598"/>
      <c r="R67" s="481"/>
      <c r="S67" s="575"/>
    </row>
    <row r="68" spans="1:19">
      <c r="A68" s="3"/>
      <c r="B68" s="477"/>
      <c r="C68" s="603"/>
      <c r="D68" s="185" t="s">
        <v>149</v>
      </c>
      <c r="E68" s="242"/>
      <c r="F68" s="38"/>
      <c r="G68" s="223"/>
      <c r="H68" s="513"/>
      <c r="I68" s="250">
        <v>10</v>
      </c>
      <c r="J68" s="625"/>
      <c r="K68" s="627"/>
      <c r="L68" s="564"/>
      <c r="M68" s="630"/>
      <c r="N68" s="591"/>
      <c r="O68" s="564"/>
      <c r="P68" s="596"/>
      <c r="Q68" s="598"/>
      <c r="R68" s="481"/>
      <c r="S68" s="575"/>
    </row>
    <row r="69" spans="1:19">
      <c r="A69" s="3"/>
      <c r="B69" s="477"/>
      <c r="C69" s="603"/>
      <c r="D69" s="185" t="s">
        <v>106</v>
      </c>
      <c r="E69" s="242"/>
      <c r="F69" s="38"/>
      <c r="G69" s="223"/>
      <c r="H69" s="513"/>
      <c r="I69" s="250">
        <v>15</v>
      </c>
      <c r="J69" s="625"/>
      <c r="K69" s="627"/>
      <c r="L69" s="564"/>
      <c r="M69" s="630"/>
      <c r="N69" s="591"/>
      <c r="O69" s="564"/>
      <c r="P69" s="596"/>
      <c r="Q69" s="598"/>
      <c r="R69" s="481"/>
      <c r="S69" s="575"/>
    </row>
    <row r="70" spans="1:19">
      <c r="A70" s="3"/>
      <c r="B70" s="477"/>
      <c r="C70" s="604"/>
      <c r="D70" s="186" t="s">
        <v>107</v>
      </c>
      <c r="E70" s="243"/>
      <c r="F70" s="40"/>
      <c r="G70" s="224"/>
      <c r="H70" s="515"/>
      <c r="I70" s="251">
        <v>15</v>
      </c>
      <c r="J70" s="626"/>
      <c r="K70" s="628"/>
      <c r="L70" s="629"/>
      <c r="M70" s="631"/>
      <c r="N70" s="591"/>
      <c r="O70" s="564"/>
      <c r="P70" s="596"/>
      <c r="Q70" s="598"/>
      <c r="R70" s="481"/>
      <c r="S70" s="575"/>
    </row>
    <row r="71" spans="1:19">
      <c r="A71" s="3"/>
      <c r="B71" s="479" t="s">
        <v>527</v>
      </c>
      <c r="C71" s="602" t="s">
        <v>56</v>
      </c>
      <c r="D71" s="184" t="s">
        <v>21</v>
      </c>
      <c r="E71" s="248"/>
      <c r="F71" s="36"/>
      <c r="G71" s="214">
        <f>L71/$O$42*$Q$41</f>
        <v>1.2499999999999999E-2</v>
      </c>
      <c r="H71" s="516"/>
      <c r="I71" s="212">
        <v>100</v>
      </c>
      <c r="J71" s="605">
        <v>1</v>
      </c>
      <c r="K71" s="608">
        <f>H71*J71</f>
        <v>0</v>
      </c>
      <c r="L71" s="611">
        <f>I71*J71</f>
        <v>100</v>
      </c>
      <c r="M71" s="614">
        <f>SUM(K71/L71)</f>
        <v>0</v>
      </c>
      <c r="N71" s="591"/>
      <c r="O71" s="564"/>
      <c r="P71" s="596"/>
      <c r="Q71" s="598"/>
      <c r="R71" s="481"/>
      <c r="S71" s="575"/>
    </row>
    <row r="72" spans="1:19">
      <c r="A72" s="3"/>
      <c r="B72" s="477"/>
      <c r="C72" s="603"/>
      <c r="D72" s="185" t="s">
        <v>108</v>
      </c>
      <c r="E72" s="242"/>
      <c r="F72" s="38"/>
      <c r="G72" s="223"/>
      <c r="H72" s="513"/>
      <c r="I72" s="250">
        <v>10</v>
      </c>
      <c r="J72" s="625"/>
      <c r="K72" s="627"/>
      <c r="L72" s="564"/>
      <c r="M72" s="630"/>
      <c r="N72" s="591"/>
      <c r="O72" s="564"/>
      <c r="P72" s="596"/>
      <c r="Q72" s="598"/>
      <c r="R72" s="481"/>
      <c r="S72" s="575"/>
    </row>
    <row r="73" spans="1:19">
      <c r="A73" s="3"/>
      <c r="B73" s="477"/>
      <c r="C73" s="603"/>
      <c r="D73" s="185" t="s">
        <v>109</v>
      </c>
      <c r="E73" s="242"/>
      <c r="F73" s="38"/>
      <c r="G73" s="223"/>
      <c r="H73" s="513"/>
      <c r="I73" s="250">
        <v>10</v>
      </c>
      <c r="J73" s="625"/>
      <c r="K73" s="627"/>
      <c r="L73" s="564"/>
      <c r="M73" s="630"/>
      <c r="N73" s="591"/>
      <c r="O73" s="564"/>
      <c r="P73" s="596"/>
      <c r="Q73" s="598"/>
      <c r="R73" s="481"/>
      <c r="S73" s="575"/>
    </row>
    <row r="74" spans="1:19">
      <c r="A74" s="3"/>
      <c r="B74" s="477"/>
      <c r="C74" s="603"/>
      <c r="D74" s="185" t="s">
        <v>110</v>
      </c>
      <c r="E74" s="242"/>
      <c r="F74" s="38"/>
      <c r="G74" s="223"/>
      <c r="H74" s="513"/>
      <c r="I74" s="250">
        <v>10</v>
      </c>
      <c r="J74" s="625"/>
      <c r="K74" s="627"/>
      <c r="L74" s="564"/>
      <c r="M74" s="630"/>
      <c r="N74" s="591"/>
      <c r="O74" s="564"/>
      <c r="P74" s="596"/>
      <c r="Q74" s="598"/>
      <c r="R74" s="481"/>
      <c r="S74" s="575"/>
    </row>
    <row r="75" spans="1:19">
      <c r="A75" s="3"/>
      <c r="B75" s="477"/>
      <c r="C75" s="603"/>
      <c r="D75" s="185" t="s">
        <v>111</v>
      </c>
      <c r="E75" s="242"/>
      <c r="F75" s="38"/>
      <c r="G75" s="223"/>
      <c r="H75" s="513"/>
      <c r="I75" s="250">
        <v>10</v>
      </c>
      <c r="J75" s="625"/>
      <c r="K75" s="627"/>
      <c r="L75" s="564"/>
      <c r="M75" s="630"/>
      <c r="N75" s="591"/>
      <c r="O75" s="564"/>
      <c r="P75" s="596"/>
      <c r="Q75" s="598"/>
      <c r="R75" s="481"/>
      <c r="S75" s="575"/>
    </row>
    <row r="76" spans="1:19">
      <c r="A76" s="3"/>
      <c r="B76" s="477"/>
      <c r="C76" s="603"/>
      <c r="D76" s="185" t="s">
        <v>112</v>
      </c>
      <c r="E76" s="242"/>
      <c r="F76" s="38"/>
      <c r="G76" s="223"/>
      <c r="H76" s="513"/>
      <c r="I76" s="250">
        <v>15</v>
      </c>
      <c r="J76" s="625"/>
      <c r="K76" s="627"/>
      <c r="L76" s="564"/>
      <c r="M76" s="630"/>
      <c r="N76" s="591"/>
      <c r="O76" s="564"/>
      <c r="P76" s="596"/>
      <c r="Q76" s="598"/>
      <c r="R76" s="481"/>
      <c r="S76" s="575"/>
    </row>
    <row r="77" spans="1:19">
      <c r="A77" s="3"/>
      <c r="B77" s="477"/>
      <c r="C77" s="603"/>
      <c r="D77" s="185" t="s">
        <v>169</v>
      </c>
      <c r="E77" s="242"/>
      <c r="F77" s="38"/>
      <c r="G77" s="223"/>
      <c r="H77" s="513"/>
      <c r="I77" s="250">
        <v>15</v>
      </c>
      <c r="J77" s="625"/>
      <c r="K77" s="627"/>
      <c r="L77" s="564"/>
      <c r="M77" s="630"/>
      <c r="N77" s="591"/>
      <c r="O77" s="564"/>
      <c r="P77" s="596"/>
      <c r="Q77" s="598"/>
      <c r="R77" s="481"/>
      <c r="S77" s="575"/>
    </row>
    <row r="78" spans="1:19">
      <c r="A78" s="3"/>
      <c r="B78" s="477"/>
      <c r="C78" s="603"/>
      <c r="D78" s="185" t="s">
        <v>168</v>
      </c>
      <c r="E78" s="242"/>
      <c r="F78" s="38"/>
      <c r="G78" s="223"/>
      <c r="H78" s="513"/>
      <c r="I78" s="250">
        <v>15</v>
      </c>
      <c r="J78" s="625"/>
      <c r="K78" s="627"/>
      <c r="L78" s="564"/>
      <c r="M78" s="630"/>
      <c r="N78" s="591"/>
      <c r="O78" s="564"/>
      <c r="P78" s="596"/>
      <c r="Q78" s="598"/>
      <c r="R78" s="481"/>
      <c r="S78" s="575"/>
    </row>
    <row r="79" spans="1:19">
      <c r="A79" s="3"/>
      <c r="B79" s="477"/>
      <c r="C79" s="604"/>
      <c r="D79" s="186" t="s">
        <v>113</v>
      </c>
      <c r="E79" s="243"/>
      <c r="F79" s="40"/>
      <c r="G79" s="224"/>
      <c r="H79" s="515"/>
      <c r="I79" s="251">
        <v>15</v>
      </c>
      <c r="J79" s="626"/>
      <c r="K79" s="628"/>
      <c r="L79" s="629"/>
      <c r="M79" s="631"/>
      <c r="N79" s="591"/>
      <c r="O79" s="564"/>
      <c r="P79" s="596"/>
      <c r="Q79" s="598"/>
      <c r="R79" s="481"/>
      <c r="S79" s="575"/>
    </row>
    <row r="80" spans="1:19">
      <c r="A80" s="3"/>
      <c r="B80" s="477"/>
      <c r="C80" s="602" t="s">
        <v>57</v>
      </c>
      <c r="D80" s="184" t="s">
        <v>59</v>
      </c>
      <c r="E80" s="248"/>
      <c r="F80" s="36"/>
      <c r="G80" s="214">
        <f>L80/$O$42*$Q$41</f>
        <v>1.2499999999999999E-2</v>
      </c>
      <c r="H80" s="535">
        <f>IF(SUM(H81:H82)&gt;100,100,IF(SUM(H81:H82)&lt;10,0,SUM(H81:H82)))</f>
        <v>0</v>
      </c>
      <c r="I80" s="212">
        <v>100</v>
      </c>
      <c r="J80" s="605">
        <v>1</v>
      </c>
      <c r="K80" s="608">
        <f>H80*J80</f>
        <v>0</v>
      </c>
      <c r="L80" s="611">
        <f>I80*J80</f>
        <v>100</v>
      </c>
      <c r="M80" s="614">
        <f>SUM(K80/L80)</f>
        <v>0</v>
      </c>
      <c r="N80" s="591"/>
      <c r="O80" s="564"/>
      <c r="P80" s="596"/>
      <c r="Q80" s="598"/>
      <c r="R80" s="481"/>
      <c r="S80" s="575"/>
    </row>
    <row r="81" spans="1:19">
      <c r="A81" s="3"/>
      <c r="B81" s="477"/>
      <c r="C81" s="623"/>
      <c r="D81" s="185" t="s">
        <v>170</v>
      </c>
      <c r="E81" s="242"/>
      <c r="F81" s="38"/>
      <c r="G81" s="221"/>
      <c r="H81" s="513"/>
      <c r="I81" s="250">
        <v>40</v>
      </c>
      <c r="J81" s="625"/>
      <c r="K81" s="627"/>
      <c r="L81" s="564"/>
      <c r="M81" s="636"/>
      <c r="N81" s="591"/>
      <c r="O81" s="564"/>
      <c r="P81" s="596"/>
      <c r="Q81" s="598"/>
      <c r="R81" s="481"/>
      <c r="S81" s="575"/>
    </row>
    <row r="82" spans="1:19">
      <c r="A82" s="3"/>
      <c r="B82" s="477"/>
      <c r="C82" s="624"/>
      <c r="D82" s="186" t="s">
        <v>171</v>
      </c>
      <c r="E82" s="243"/>
      <c r="F82" s="40"/>
      <c r="G82" s="222"/>
      <c r="H82" s="515"/>
      <c r="I82" s="251">
        <v>100</v>
      </c>
      <c r="J82" s="626"/>
      <c r="K82" s="628"/>
      <c r="L82" s="629"/>
      <c r="M82" s="637"/>
      <c r="N82" s="591"/>
      <c r="O82" s="564"/>
      <c r="P82" s="596"/>
      <c r="Q82" s="598"/>
      <c r="R82" s="481"/>
      <c r="S82" s="575"/>
    </row>
    <row r="83" spans="1:19">
      <c r="A83" s="3"/>
      <c r="B83" s="479" t="s">
        <v>527</v>
      </c>
      <c r="C83" s="603" t="s">
        <v>58</v>
      </c>
      <c r="D83" s="286" t="s">
        <v>236</v>
      </c>
      <c r="E83" s="253"/>
      <c r="F83" s="93"/>
      <c r="G83" s="264">
        <f>L83/$O$42*$Q$41</f>
        <v>2.4999999999999998E-2</v>
      </c>
      <c r="H83" s="535">
        <f>IF(SUM(H84:H85)&gt;100,100,IF(SUM(H84:H85)&lt;10,0,SUM(H84:H85)))</f>
        <v>0</v>
      </c>
      <c r="I83" s="252">
        <v>100</v>
      </c>
      <c r="J83" s="606">
        <v>2</v>
      </c>
      <c r="K83" s="609">
        <f>H83*J83</f>
        <v>0</v>
      </c>
      <c r="L83" s="612">
        <f>I83*J83</f>
        <v>200</v>
      </c>
      <c r="M83" s="615">
        <f>SUM(K83/L83)</f>
        <v>0</v>
      </c>
      <c r="N83" s="591"/>
      <c r="O83" s="564"/>
      <c r="P83" s="596"/>
      <c r="Q83" s="598"/>
      <c r="R83" s="481"/>
      <c r="S83" s="575"/>
    </row>
    <row r="84" spans="1:19">
      <c r="A84" s="3"/>
      <c r="B84" s="477"/>
      <c r="C84" s="623"/>
      <c r="D84" s="185" t="s">
        <v>114</v>
      </c>
      <c r="E84" s="242"/>
      <c r="F84" s="38"/>
      <c r="G84" s="223"/>
      <c r="H84" s="513"/>
      <c r="I84" s="250">
        <v>50</v>
      </c>
      <c r="J84" s="625"/>
      <c r="K84" s="627"/>
      <c r="L84" s="564"/>
      <c r="M84" s="630"/>
      <c r="N84" s="591"/>
      <c r="O84" s="564"/>
      <c r="P84" s="596"/>
      <c r="Q84" s="598"/>
      <c r="R84" s="481"/>
      <c r="S84" s="575"/>
    </row>
    <row r="85" spans="1:19" ht="15.75" thickBot="1">
      <c r="A85" s="3"/>
      <c r="B85" s="477"/>
      <c r="C85" s="632"/>
      <c r="D85" s="192" t="s">
        <v>115</v>
      </c>
      <c r="E85" s="244"/>
      <c r="F85" s="38"/>
      <c r="G85" s="225"/>
      <c r="H85" s="517"/>
      <c r="I85" s="250">
        <v>50</v>
      </c>
      <c r="J85" s="633"/>
      <c r="K85" s="634"/>
      <c r="L85" s="594"/>
      <c r="M85" s="635"/>
      <c r="N85" s="591"/>
      <c r="O85" s="564"/>
      <c r="P85" s="596"/>
      <c r="Q85" s="598"/>
      <c r="R85" s="481"/>
      <c r="S85" s="575"/>
    </row>
    <row r="86" spans="1:19" ht="15.75" thickBot="1">
      <c r="A86" s="3"/>
      <c r="B86" s="477"/>
      <c r="C86" s="94"/>
      <c r="D86" s="173" t="s">
        <v>22</v>
      </c>
      <c r="E86" s="84"/>
      <c r="F86" s="83"/>
      <c r="G86" s="95"/>
      <c r="H86" s="86"/>
      <c r="I86" s="83"/>
      <c r="J86" s="84"/>
      <c r="K86" s="87"/>
      <c r="L86" s="88"/>
      <c r="M86" s="89"/>
      <c r="N86" s="591"/>
      <c r="O86" s="564"/>
      <c r="P86" s="596"/>
      <c r="Q86" s="598"/>
      <c r="R86" s="481"/>
      <c r="S86" s="575"/>
    </row>
    <row r="87" spans="1:19">
      <c r="A87" s="3"/>
      <c r="B87" s="479" t="s">
        <v>527</v>
      </c>
      <c r="C87" s="183" t="s">
        <v>94</v>
      </c>
      <c r="D87" s="178" t="s">
        <v>23</v>
      </c>
      <c r="E87" s="96"/>
      <c r="F87" s="98"/>
      <c r="G87" s="20">
        <f>L87/$O$42*$Q$41</f>
        <v>2.4999999999999998E-2</v>
      </c>
      <c r="H87" s="518"/>
      <c r="I87" s="97">
        <v>100</v>
      </c>
      <c r="J87" s="302">
        <v>2</v>
      </c>
      <c r="K87" s="99">
        <f>H87*J87</f>
        <v>0</v>
      </c>
      <c r="L87" s="31">
        <f>I87*J87</f>
        <v>200</v>
      </c>
      <c r="M87" s="100">
        <f>SUM(K87/L87)</f>
        <v>0</v>
      </c>
      <c r="N87" s="591"/>
      <c r="O87" s="564"/>
      <c r="P87" s="596"/>
      <c r="Q87" s="598"/>
      <c r="R87" s="481"/>
      <c r="S87" s="575"/>
    </row>
    <row r="88" spans="1:19">
      <c r="A88" s="3"/>
      <c r="B88" s="479" t="s">
        <v>528</v>
      </c>
      <c r="C88" s="602" t="s">
        <v>534</v>
      </c>
      <c r="D88" s="184" t="s">
        <v>60</v>
      </c>
      <c r="E88" s="248"/>
      <c r="F88" s="36"/>
      <c r="G88" s="214">
        <f>L88/$O$42*$Q$41</f>
        <v>1.2499999999999999E-2</v>
      </c>
      <c r="H88" s="534"/>
      <c r="I88" s="212">
        <v>100</v>
      </c>
      <c r="J88" s="605">
        <v>1</v>
      </c>
      <c r="K88" s="608">
        <f>H88*J88</f>
        <v>0</v>
      </c>
      <c r="L88" s="611">
        <f>I88*J88</f>
        <v>100</v>
      </c>
      <c r="M88" s="614">
        <f>SUM(K88/L88)</f>
        <v>0</v>
      </c>
      <c r="N88" s="591"/>
      <c r="O88" s="564"/>
      <c r="P88" s="596"/>
      <c r="Q88" s="598"/>
      <c r="R88" s="481"/>
      <c r="S88" s="575"/>
    </row>
    <row r="89" spans="1:19" ht="24">
      <c r="A89" s="3"/>
      <c r="B89" s="477"/>
      <c r="C89" s="638"/>
      <c r="D89" s="193" t="s">
        <v>540</v>
      </c>
      <c r="E89" s="257"/>
      <c r="F89" s="131"/>
      <c r="G89" s="499"/>
      <c r="H89" s="519"/>
      <c r="I89" s="256">
        <v>10</v>
      </c>
      <c r="J89" s="639"/>
      <c r="K89" s="640"/>
      <c r="L89" s="641"/>
      <c r="M89" s="636"/>
      <c r="N89" s="591"/>
      <c r="O89" s="564"/>
      <c r="P89" s="596"/>
      <c r="Q89" s="598"/>
      <c r="R89" s="481"/>
      <c r="S89" s="575"/>
    </row>
    <row r="90" spans="1:19">
      <c r="A90" s="305"/>
      <c r="B90" s="477"/>
      <c r="C90" s="638"/>
      <c r="D90" s="500" t="s">
        <v>116</v>
      </c>
      <c r="E90" s="501"/>
      <c r="F90" s="502"/>
      <c r="G90" s="503"/>
      <c r="H90" s="520"/>
      <c r="I90" s="504">
        <v>35</v>
      </c>
      <c r="J90" s="639"/>
      <c r="K90" s="640"/>
      <c r="L90" s="641"/>
      <c r="M90" s="636"/>
      <c r="N90" s="591"/>
      <c r="O90" s="564"/>
      <c r="P90" s="596"/>
      <c r="Q90" s="598"/>
      <c r="R90" s="481"/>
      <c r="S90" s="575"/>
    </row>
    <row r="91" spans="1:19">
      <c r="A91" s="3"/>
      <c r="B91" s="477"/>
      <c r="C91" s="638"/>
      <c r="D91" s="185" t="s">
        <v>117</v>
      </c>
      <c r="E91" s="242"/>
      <c r="F91" s="38"/>
      <c r="G91" s="226"/>
      <c r="H91" s="513"/>
      <c r="I91" s="250">
        <v>35</v>
      </c>
      <c r="J91" s="639"/>
      <c r="K91" s="640"/>
      <c r="L91" s="641"/>
      <c r="M91" s="636"/>
      <c r="N91" s="591"/>
      <c r="O91" s="564"/>
      <c r="P91" s="596"/>
      <c r="Q91" s="598"/>
      <c r="R91" s="481"/>
      <c r="S91" s="575"/>
    </row>
    <row r="92" spans="1:19">
      <c r="A92" s="3"/>
      <c r="B92" s="477"/>
      <c r="C92" s="638"/>
      <c r="D92" s="185" t="s">
        <v>118</v>
      </c>
      <c r="E92" s="242"/>
      <c r="F92" s="38"/>
      <c r="G92" s="226"/>
      <c r="H92" s="519"/>
      <c r="I92" s="250">
        <v>30</v>
      </c>
      <c r="J92" s="639"/>
      <c r="K92" s="640"/>
      <c r="L92" s="641"/>
      <c r="M92" s="636"/>
      <c r="N92" s="591"/>
      <c r="O92" s="564"/>
      <c r="P92" s="596"/>
      <c r="Q92" s="598"/>
      <c r="R92" s="481"/>
      <c r="S92" s="575"/>
    </row>
    <row r="93" spans="1:19">
      <c r="A93" s="3"/>
      <c r="B93" s="477"/>
      <c r="C93" s="602" t="s">
        <v>535</v>
      </c>
      <c r="D93" s="191" t="s">
        <v>24</v>
      </c>
      <c r="E93" s="248"/>
      <c r="F93" s="36"/>
      <c r="G93" s="214">
        <f>L93/$O$42*$Q$41</f>
        <v>1.2499999999999999E-2</v>
      </c>
      <c r="H93" s="536">
        <f>IF(SUM(H94:H95)&gt;100,100,IF(SUM(H94:H95)&lt;10,0,SUM(H94:H95)))</f>
        <v>0</v>
      </c>
      <c r="I93" s="212">
        <v>100</v>
      </c>
      <c r="J93" s="605">
        <v>1</v>
      </c>
      <c r="K93" s="608">
        <f>H93*J93</f>
        <v>0</v>
      </c>
      <c r="L93" s="611">
        <f>I93*J93</f>
        <v>100</v>
      </c>
      <c r="M93" s="614">
        <f>SUM(K93/L93)</f>
        <v>0</v>
      </c>
      <c r="N93" s="591"/>
      <c r="O93" s="564"/>
      <c r="P93" s="596"/>
      <c r="Q93" s="598"/>
      <c r="R93" s="481"/>
      <c r="S93" s="575"/>
    </row>
    <row r="94" spans="1:19">
      <c r="A94" s="3"/>
      <c r="B94" s="477"/>
      <c r="C94" s="623"/>
      <c r="D94" s="185" t="s">
        <v>119</v>
      </c>
      <c r="E94" s="249"/>
      <c r="F94" s="92"/>
      <c r="G94" s="223"/>
      <c r="H94" s="513"/>
      <c r="I94" s="254">
        <v>50</v>
      </c>
      <c r="J94" s="625"/>
      <c r="K94" s="627"/>
      <c r="L94" s="564"/>
      <c r="M94" s="630"/>
      <c r="N94" s="591"/>
      <c r="O94" s="564"/>
      <c r="P94" s="596"/>
      <c r="Q94" s="598"/>
      <c r="R94" s="481"/>
      <c r="S94" s="575"/>
    </row>
    <row r="95" spans="1:19" ht="15.75" thickBot="1">
      <c r="A95" s="3"/>
      <c r="B95" s="477"/>
      <c r="C95" s="632"/>
      <c r="D95" s="192" t="s">
        <v>542</v>
      </c>
      <c r="E95" s="244"/>
      <c r="F95" s="38"/>
      <c r="G95" s="225"/>
      <c r="H95" s="517"/>
      <c r="I95" s="250">
        <v>50</v>
      </c>
      <c r="J95" s="633"/>
      <c r="K95" s="634"/>
      <c r="L95" s="594"/>
      <c r="M95" s="635"/>
      <c r="N95" s="591"/>
      <c r="O95" s="564"/>
      <c r="P95" s="596"/>
      <c r="Q95" s="598"/>
      <c r="R95" s="481"/>
      <c r="S95" s="575"/>
    </row>
    <row r="96" spans="1:19" ht="15.75" thickBot="1">
      <c r="A96" s="3"/>
      <c r="B96" s="477"/>
      <c r="C96" s="94"/>
      <c r="D96" s="173" t="s">
        <v>61</v>
      </c>
      <c r="E96" s="84"/>
      <c r="F96" s="83"/>
      <c r="G96" s="95"/>
      <c r="H96" s="86"/>
      <c r="I96" s="83"/>
      <c r="J96" s="84"/>
      <c r="K96" s="87"/>
      <c r="L96" s="88"/>
      <c r="M96" s="89"/>
      <c r="N96" s="591"/>
      <c r="O96" s="564"/>
      <c r="P96" s="596"/>
      <c r="Q96" s="598"/>
      <c r="R96" s="481"/>
      <c r="S96" s="575"/>
    </row>
    <row r="97" spans="1:19">
      <c r="A97" s="3"/>
      <c r="B97" s="477"/>
      <c r="C97" s="566" t="s">
        <v>70</v>
      </c>
      <c r="D97" s="189" t="s">
        <v>164</v>
      </c>
      <c r="E97" s="247"/>
      <c r="F97" s="90"/>
      <c r="G97" s="220">
        <f>L97/$O$42*$Q$41</f>
        <v>2.4999999999999998E-2</v>
      </c>
      <c r="H97" s="516"/>
      <c r="I97" s="90">
        <v>100</v>
      </c>
      <c r="J97" s="570">
        <v>2</v>
      </c>
      <c r="K97" s="618">
        <f>H97*J97</f>
        <v>0</v>
      </c>
      <c r="L97" s="619">
        <f>I97*J97</f>
        <v>200</v>
      </c>
      <c r="M97" s="572">
        <f>SUM(K97/L97)</f>
        <v>0</v>
      </c>
      <c r="N97" s="591"/>
      <c r="O97" s="564"/>
      <c r="P97" s="596"/>
      <c r="Q97" s="598"/>
      <c r="R97" s="481"/>
      <c r="S97" s="575"/>
    </row>
    <row r="98" spans="1:19">
      <c r="A98" s="3"/>
      <c r="B98" s="477"/>
      <c r="C98" s="638"/>
      <c r="D98" s="185" t="s">
        <v>120</v>
      </c>
      <c r="E98" s="242"/>
      <c r="F98" s="38"/>
      <c r="G98" s="226"/>
      <c r="H98" s="513"/>
      <c r="I98" s="38">
        <v>20</v>
      </c>
      <c r="J98" s="639"/>
      <c r="K98" s="640"/>
      <c r="L98" s="641"/>
      <c r="M98" s="636"/>
      <c r="N98" s="591"/>
      <c r="O98" s="564"/>
      <c r="P98" s="596"/>
      <c r="Q98" s="598"/>
      <c r="R98" s="481"/>
      <c r="S98" s="575"/>
    </row>
    <row r="99" spans="1:19">
      <c r="A99" s="3"/>
      <c r="B99" s="477"/>
      <c r="C99" s="638"/>
      <c r="D99" s="185" t="s">
        <v>121</v>
      </c>
      <c r="E99" s="242"/>
      <c r="F99" s="38"/>
      <c r="G99" s="226"/>
      <c r="H99" s="513"/>
      <c r="I99" s="38">
        <v>40</v>
      </c>
      <c r="J99" s="639"/>
      <c r="K99" s="640"/>
      <c r="L99" s="641"/>
      <c r="M99" s="636"/>
      <c r="N99" s="591"/>
      <c r="O99" s="564"/>
      <c r="P99" s="596"/>
      <c r="Q99" s="598"/>
      <c r="R99" s="481"/>
      <c r="S99" s="575"/>
    </row>
    <row r="100" spans="1:19">
      <c r="A100" s="3"/>
      <c r="B100" s="477"/>
      <c r="C100" s="638"/>
      <c r="D100" s="185" t="s">
        <v>122</v>
      </c>
      <c r="E100" s="242"/>
      <c r="F100" s="38"/>
      <c r="G100" s="226"/>
      <c r="H100" s="513"/>
      <c r="I100" s="38">
        <v>30</v>
      </c>
      <c r="J100" s="639"/>
      <c r="K100" s="640"/>
      <c r="L100" s="641"/>
      <c r="M100" s="636"/>
      <c r="N100" s="591"/>
      <c r="O100" s="564"/>
      <c r="P100" s="596"/>
      <c r="Q100" s="598"/>
      <c r="R100" s="481"/>
      <c r="S100" s="575"/>
    </row>
    <row r="101" spans="1:19">
      <c r="A101" s="3"/>
      <c r="B101" s="477"/>
      <c r="C101" s="638"/>
      <c r="D101" s="186" t="s">
        <v>123</v>
      </c>
      <c r="E101" s="243"/>
      <c r="F101" s="40"/>
      <c r="G101" s="465"/>
      <c r="H101" s="515"/>
      <c r="I101" s="40">
        <v>10</v>
      </c>
      <c r="J101" s="639"/>
      <c r="K101" s="640"/>
      <c r="L101" s="641"/>
      <c r="M101" s="636"/>
      <c r="N101" s="591"/>
      <c r="O101" s="564"/>
      <c r="P101" s="596"/>
      <c r="Q101" s="598"/>
      <c r="R101" s="481"/>
      <c r="S101" s="575"/>
    </row>
    <row r="102" spans="1:19">
      <c r="A102" s="3"/>
      <c r="B102" s="477"/>
      <c r="C102" s="638"/>
      <c r="D102" s="466" t="s">
        <v>227</v>
      </c>
      <c r="E102" s="341"/>
      <c r="F102" s="342"/>
      <c r="G102" s="467"/>
      <c r="H102" s="521"/>
      <c r="I102" s="342">
        <v>60</v>
      </c>
      <c r="J102" s="639"/>
      <c r="K102" s="640"/>
      <c r="L102" s="641"/>
      <c r="M102" s="636"/>
      <c r="N102" s="591"/>
      <c r="O102" s="564"/>
      <c r="P102" s="596"/>
      <c r="Q102" s="598"/>
      <c r="R102" s="481"/>
      <c r="S102" s="575"/>
    </row>
    <row r="103" spans="1:19">
      <c r="A103" s="3"/>
      <c r="B103" s="477"/>
      <c r="C103" s="638"/>
      <c r="D103" s="466" t="s">
        <v>228</v>
      </c>
      <c r="E103" s="341"/>
      <c r="F103" s="342"/>
      <c r="G103" s="467"/>
      <c r="H103" s="521"/>
      <c r="I103" s="342">
        <v>40</v>
      </c>
      <c r="J103" s="639"/>
      <c r="K103" s="640"/>
      <c r="L103" s="641"/>
      <c r="M103" s="636"/>
      <c r="N103" s="591"/>
      <c r="O103" s="564"/>
      <c r="P103" s="596"/>
      <c r="Q103" s="598"/>
      <c r="R103" s="481"/>
      <c r="S103" s="575"/>
    </row>
    <row r="104" spans="1:19">
      <c r="A104" s="3"/>
      <c r="B104" s="477"/>
      <c r="C104" s="638"/>
      <c r="D104" s="343" t="s">
        <v>229</v>
      </c>
      <c r="E104" s="344"/>
      <c r="F104" s="463"/>
      <c r="G104" s="464"/>
      <c r="H104" s="522"/>
      <c r="I104" s="469">
        <v>10</v>
      </c>
      <c r="J104" s="639"/>
      <c r="K104" s="640"/>
      <c r="L104" s="641"/>
      <c r="M104" s="636"/>
      <c r="N104" s="591"/>
      <c r="O104" s="564"/>
      <c r="P104" s="596"/>
      <c r="Q104" s="598"/>
      <c r="R104" s="481"/>
      <c r="S104" s="575"/>
    </row>
    <row r="105" spans="1:19">
      <c r="A105" s="3"/>
      <c r="B105" s="477"/>
      <c r="C105" s="602" t="s">
        <v>71</v>
      </c>
      <c r="D105" s="184" t="s">
        <v>25</v>
      </c>
      <c r="E105" s="248"/>
      <c r="F105" s="36"/>
      <c r="G105" s="214">
        <f>L105/$O$42*$Q$41</f>
        <v>1.2499999999999999E-2</v>
      </c>
      <c r="H105" s="516"/>
      <c r="I105" s="36">
        <v>100</v>
      </c>
      <c r="J105" s="605">
        <v>1</v>
      </c>
      <c r="K105" s="608">
        <f>H105*J105</f>
        <v>0</v>
      </c>
      <c r="L105" s="611">
        <f>I105*J105</f>
        <v>100</v>
      </c>
      <c r="M105" s="614">
        <f>SUM(K105/L105)</f>
        <v>0</v>
      </c>
      <c r="N105" s="591"/>
      <c r="O105" s="564"/>
      <c r="P105" s="596"/>
      <c r="Q105" s="598"/>
      <c r="R105" s="481"/>
      <c r="S105" s="575"/>
    </row>
    <row r="106" spans="1:19">
      <c r="A106" s="3"/>
      <c r="B106" s="477"/>
      <c r="C106" s="603"/>
      <c r="D106" s="190" t="s">
        <v>124</v>
      </c>
      <c r="E106" s="470"/>
      <c r="F106" s="266"/>
      <c r="G106" s="215"/>
      <c r="H106" s="513"/>
      <c r="I106" s="38">
        <v>30</v>
      </c>
      <c r="J106" s="606"/>
      <c r="K106" s="609"/>
      <c r="L106" s="612"/>
      <c r="M106" s="615"/>
      <c r="N106" s="591"/>
      <c r="O106" s="564"/>
      <c r="P106" s="596"/>
      <c r="Q106" s="598"/>
      <c r="R106" s="481"/>
      <c r="S106" s="575"/>
    </row>
    <row r="107" spans="1:19">
      <c r="A107" s="3"/>
      <c r="B107" s="477"/>
      <c r="C107" s="623"/>
      <c r="D107" s="185" t="s">
        <v>125</v>
      </c>
      <c r="E107" s="249"/>
      <c r="F107" s="92"/>
      <c r="G107" s="468"/>
      <c r="H107" s="523"/>
      <c r="I107" s="92">
        <v>40</v>
      </c>
      <c r="J107" s="625"/>
      <c r="K107" s="627"/>
      <c r="L107" s="564"/>
      <c r="M107" s="636"/>
      <c r="N107" s="591"/>
      <c r="O107" s="564"/>
      <c r="P107" s="596"/>
      <c r="Q107" s="598"/>
      <c r="R107" s="481"/>
      <c r="S107" s="575"/>
    </row>
    <row r="108" spans="1:19">
      <c r="A108" s="3"/>
      <c r="B108" s="477"/>
      <c r="C108" s="623"/>
      <c r="D108" s="186" t="s">
        <v>126</v>
      </c>
      <c r="E108" s="243"/>
      <c r="F108" s="40"/>
      <c r="G108" s="222"/>
      <c r="H108" s="515"/>
      <c r="I108" s="40">
        <v>20</v>
      </c>
      <c r="J108" s="625"/>
      <c r="K108" s="627"/>
      <c r="L108" s="564"/>
      <c r="M108" s="636"/>
      <c r="N108" s="591"/>
      <c r="O108" s="564"/>
      <c r="P108" s="596"/>
      <c r="Q108" s="598"/>
      <c r="R108" s="481"/>
      <c r="S108" s="575"/>
    </row>
    <row r="109" spans="1:19" ht="15.75" thickBot="1">
      <c r="A109" s="3"/>
      <c r="B109" s="477"/>
      <c r="C109" s="642"/>
      <c r="D109" s="471" t="s">
        <v>172</v>
      </c>
      <c r="E109" s="472"/>
      <c r="F109" s="473"/>
      <c r="G109" s="474"/>
      <c r="H109" s="524"/>
      <c r="I109" s="473">
        <v>10</v>
      </c>
      <c r="J109" s="633"/>
      <c r="K109" s="634"/>
      <c r="L109" s="594"/>
      <c r="M109" s="643"/>
      <c r="N109" s="592"/>
      <c r="O109" s="594"/>
      <c r="P109" s="597"/>
      <c r="Q109" s="599"/>
      <c r="R109" s="481"/>
      <c r="S109" s="575"/>
    </row>
    <row r="110" spans="1:19" ht="16.5" thickBot="1">
      <c r="A110" s="3"/>
      <c r="B110" s="477"/>
      <c r="C110" s="103" t="s">
        <v>26</v>
      </c>
      <c r="D110" s="104"/>
      <c r="E110" s="105"/>
      <c r="F110" s="104"/>
      <c r="G110" s="104"/>
      <c r="H110" s="106"/>
      <c r="I110" s="104"/>
      <c r="J110" s="105"/>
      <c r="K110" s="107"/>
      <c r="L110" s="108"/>
      <c r="M110" s="104"/>
      <c r="N110" s="108"/>
      <c r="O110" s="108"/>
      <c r="P110" s="104"/>
      <c r="Q110" s="204">
        <v>0.22500000000000001</v>
      </c>
      <c r="R110" s="483"/>
      <c r="S110" s="575"/>
    </row>
    <row r="111" spans="1:19" ht="15.75" thickBot="1">
      <c r="A111" s="3"/>
      <c r="B111" s="477"/>
      <c r="C111" s="109"/>
      <c r="D111" s="174" t="s">
        <v>27</v>
      </c>
      <c r="E111" s="111"/>
      <c r="F111" s="110"/>
      <c r="G111" s="110"/>
      <c r="H111" s="112"/>
      <c r="I111" s="110"/>
      <c r="J111" s="113"/>
      <c r="K111" s="114"/>
      <c r="L111" s="115"/>
      <c r="M111" s="116"/>
      <c r="N111" s="669">
        <f>SUM(K112:K138)</f>
        <v>0</v>
      </c>
      <c r="O111" s="672">
        <f>SUM(L112:L138)</f>
        <v>1200</v>
      </c>
      <c r="P111" s="675">
        <f>N111/O111</f>
        <v>0</v>
      </c>
      <c r="Q111" s="668"/>
      <c r="R111" s="481"/>
      <c r="S111" s="575"/>
    </row>
    <row r="112" spans="1:19">
      <c r="A112" s="3"/>
      <c r="B112" s="479" t="s">
        <v>527</v>
      </c>
      <c r="C112" s="656" t="s">
        <v>72</v>
      </c>
      <c r="D112" s="189" t="s">
        <v>28</v>
      </c>
      <c r="E112" s="247"/>
      <c r="F112" s="90"/>
      <c r="G112" s="218">
        <f>L112/$O$111*$Q$110</f>
        <v>1.8749999999999999E-2</v>
      </c>
      <c r="H112" s="536">
        <f>IF(SUM(H113:H117)&gt;100,100,IF(SUM(H113:H117)&lt;50,0,SUM(H113:H117)))</f>
        <v>0</v>
      </c>
      <c r="I112" s="90">
        <v>100</v>
      </c>
      <c r="J112" s="570">
        <v>1</v>
      </c>
      <c r="K112" s="618">
        <f>H112*J112</f>
        <v>0</v>
      </c>
      <c r="L112" s="619">
        <f>I112*J112</f>
        <v>100</v>
      </c>
      <c r="M112" s="572">
        <f>SUM(K112/L112)</f>
        <v>0</v>
      </c>
      <c r="N112" s="670"/>
      <c r="O112" s="673"/>
      <c r="P112" s="676"/>
      <c r="Q112" s="668"/>
      <c r="R112" s="481"/>
      <c r="S112" s="575"/>
    </row>
    <row r="113" spans="1:19">
      <c r="A113" s="3"/>
      <c r="B113" s="477"/>
      <c r="C113" s="623"/>
      <c r="D113" s="185" t="s">
        <v>127</v>
      </c>
      <c r="E113" s="242"/>
      <c r="F113" s="38"/>
      <c r="G113" s="227"/>
      <c r="H113" s="513"/>
      <c r="I113" s="250">
        <v>20</v>
      </c>
      <c r="J113" s="625"/>
      <c r="K113" s="627"/>
      <c r="L113" s="564"/>
      <c r="M113" s="630"/>
      <c r="N113" s="670"/>
      <c r="O113" s="673"/>
      <c r="P113" s="676"/>
      <c r="Q113" s="668"/>
      <c r="R113" s="481"/>
      <c r="S113" s="575"/>
    </row>
    <row r="114" spans="1:19" ht="24">
      <c r="A114" s="3"/>
      <c r="B114" s="477"/>
      <c r="C114" s="623"/>
      <c r="D114" s="185" t="s">
        <v>128</v>
      </c>
      <c r="E114" s="242"/>
      <c r="F114" s="38"/>
      <c r="G114" s="227"/>
      <c r="H114" s="513"/>
      <c r="I114" s="250">
        <v>20</v>
      </c>
      <c r="J114" s="625"/>
      <c r="K114" s="627"/>
      <c r="L114" s="564"/>
      <c r="M114" s="630"/>
      <c r="N114" s="670"/>
      <c r="O114" s="673"/>
      <c r="P114" s="676"/>
      <c r="Q114" s="668"/>
      <c r="R114" s="481"/>
      <c r="S114" s="575"/>
    </row>
    <row r="115" spans="1:19" ht="24">
      <c r="A115" s="305"/>
      <c r="B115" s="477"/>
      <c r="C115" s="623"/>
      <c r="D115" s="185" t="s">
        <v>129</v>
      </c>
      <c r="E115" s="242"/>
      <c r="F115" s="38"/>
      <c r="G115" s="227"/>
      <c r="H115" s="513"/>
      <c r="I115" s="250">
        <v>20</v>
      </c>
      <c r="J115" s="625"/>
      <c r="K115" s="627"/>
      <c r="L115" s="564"/>
      <c r="M115" s="630"/>
      <c r="N115" s="670"/>
      <c r="O115" s="673"/>
      <c r="P115" s="676"/>
      <c r="Q115" s="668"/>
      <c r="R115" s="481"/>
      <c r="S115" s="575"/>
    </row>
    <row r="116" spans="1:19">
      <c r="A116" s="3"/>
      <c r="B116" s="477"/>
      <c r="C116" s="623"/>
      <c r="D116" s="185" t="s">
        <v>150</v>
      </c>
      <c r="E116" s="242"/>
      <c r="F116" s="38"/>
      <c r="G116" s="227"/>
      <c r="H116" s="513"/>
      <c r="I116" s="250">
        <v>20</v>
      </c>
      <c r="J116" s="625"/>
      <c r="K116" s="627"/>
      <c r="L116" s="564"/>
      <c r="M116" s="630"/>
      <c r="N116" s="670"/>
      <c r="O116" s="673"/>
      <c r="P116" s="676"/>
      <c r="Q116" s="668"/>
      <c r="R116" s="481"/>
      <c r="S116" s="575"/>
    </row>
    <row r="117" spans="1:19">
      <c r="A117" s="3"/>
      <c r="B117" s="479" t="s">
        <v>526</v>
      </c>
      <c r="C117" s="624"/>
      <c r="D117" s="186" t="s">
        <v>539</v>
      </c>
      <c r="E117" s="243"/>
      <c r="F117" s="40"/>
      <c r="G117" s="228"/>
      <c r="H117" s="515"/>
      <c r="I117" s="251">
        <v>20</v>
      </c>
      <c r="J117" s="626"/>
      <c r="K117" s="628"/>
      <c r="L117" s="629"/>
      <c r="M117" s="631"/>
      <c r="N117" s="670"/>
      <c r="O117" s="673"/>
      <c r="P117" s="676"/>
      <c r="Q117" s="668"/>
      <c r="R117" s="481"/>
      <c r="S117" s="575"/>
    </row>
    <row r="118" spans="1:19">
      <c r="A118" s="3"/>
      <c r="B118" s="477"/>
      <c r="C118" s="602" t="s">
        <v>73</v>
      </c>
      <c r="D118" s="207" t="s">
        <v>62</v>
      </c>
      <c r="E118" s="248"/>
      <c r="F118" s="36"/>
      <c r="G118" s="229">
        <f>L118/$O$111*$Q$110</f>
        <v>1.8749999999999999E-2</v>
      </c>
      <c r="H118" s="534"/>
      <c r="I118" s="36">
        <v>100</v>
      </c>
      <c r="J118" s="605">
        <v>1</v>
      </c>
      <c r="K118" s="608">
        <f>H118*J118</f>
        <v>0</v>
      </c>
      <c r="L118" s="611">
        <f>I118*J118</f>
        <v>100</v>
      </c>
      <c r="M118" s="614">
        <f>SUM(K118/L118)</f>
        <v>0</v>
      </c>
      <c r="N118" s="670"/>
      <c r="O118" s="673"/>
      <c r="P118" s="676"/>
      <c r="Q118" s="668"/>
      <c r="R118" s="481"/>
      <c r="S118" s="575"/>
    </row>
    <row r="119" spans="1:19">
      <c r="A119" s="3"/>
      <c r="B119" s="477"/>
      <c r="C119" s="623"/>
      <c r="D119" s="185" t="s">
        <v>546</v>
      </c>
      <c r="E119" s="242"/>
      <c r="F119" s="38"/>
      <c r="G119" s="227"/>
      <c r="H119" s="513"/>
      <c r="I119" s="250">
        <v>30</v>
      </c>
      <c r="J119" s="620"/>
      <c r="K119" s="644"/>
      <c r="L119" s="646"/>
      <c r="M119" s="573"/>
      <c r="N119" s="670"/>
      <c r="O119" s="673"/>
      <c r="P119" s="676"/>
      <c r="Q119" s="668"/>
      <c r="R119" s="481"/>
      <c r="S119" s="575"/>
    </row>
    <row r="120" spans="1:19">
      <c r="A120" s="3"/>
      <c r="B120" s="477"/>
      <c r="C120" s="623"/>
      <c r="D120" s="185" t="s">
        <v>130</v>
      </c>
      <c r="E120" s="242"/>
      <c r="F120" s="38"/>
      <c r="G120" s="227"/>
      <c r="H120" s="513"/>
      <c r="I120" s="250">
        <v>15</v>
      </c>
      <c r="J120" s="620"/>
      <c r="K120" s="644"/>
      <c r="L120" s="646"/>
      <c r="M120" s="573"/>
      <c r="N120" s="670"/>
      <c r="O120" s="673"/>
      <c r="P120" s="676"/>
      <c r="Q120" s="668"/>
      <c r="R120" s="481"/>
      <c r="S120" s="575"/>
    </row>
    <row r="121" spans="1:19">
      <c r="A121" s="3"/>
      <c r="B121" s="477"/>
      <c r="C121" s="623"/>
      <c r="D121" s="185" t="s">
        <v>131</v>
      </c>
      <c r="E121" s="242"/>
      <c r="F121" s="38"/>
      <c r="G121" s="227"/>
      <c r="H121" s="513"/>
      <c r="I121" s="250">
        <v>15</v>
      </c>
      <c r="J121" s="620"/>
      <c r="K121" s="644"/>
      <c r="L121" s="646"/>
      <c r="M121" s="573"/>
      <c r="N121" s="670"/>
      <c r="O121" s="673"/>
      <c r="P121" s="676"/>
      <c r="Q121" s="668"/>
      <c r="R121" s="481"/>
      <c r="S121" s="575"/>
    </row>
    <row r="122" spans="1:19">
      <c r="A122" s="3"/>
      <c r="B122" s="477"/>
      <c r="C122" s="623"/>
      <c r="D122" s="185" t="s">
        <v>132</v>
      </c>
      <c r="E122" s="242"/>
      <c r="F122" s="38"/>
      <c r="G122" s="227"/>
      <c r="H122" s="513"/>
      <c r="I122" s="250">
        <v>10</v>
      </c>
      <c r="J122" s="620"/>
      <c r="K122" s="644"/>
      <c r="L122" s="646"/>
      <c r="M122" s="573"/>
      <c r="N122" s="670"/>
      <c r="O122" s="673"/>
      <c r="P122" s="676"/>
      <c r="Q122" s="668"/>
      <c r="R122" s="481"/>
      <c r="S122" s="575"/>
    </row>
    <row r="123" spans="1:19">
      <c r="A123" s="3"/>
      <c r="B123" s="477"/>
      <c r="C123" s="623"/>
      <c r="D123" s="185" t="s">
        <v>133</v>
      </c>
      <c r="E123" s="242"/>
      <c r="F123" s="38"/>
      <c r="G123" s="227"/>
      <c r="H123" s="513"/>
      <c r="I123" s="250">
        <v>15</v>
      </c>
      <c r="J123" s="620"/>
      <c r="K123" s="644"/>
      <c r="L123" s="646"/>
      <c r="M123" s="573"/>
      <c r="N123" s="670"/>
      <c r="O123" s="673"/>
      <c r="P123" s="676"/>
      <c r="Q123" s="668"/>
      <c r="R123" s="481"/>
      <c r="S123" s="575"/>
    </row>
    <row r="124" spans="1:19">
      <c r="A124" s="3"/>
      <c r="B124" s="477"/>
      <c r="C124" s="624"/>
      <c r="D124" s="186" t="s">
        <v>173</v>
      </c>
      <c r="E124" s="243"/>
      <c r="F124" s="40"/>
      <c r="G124" s="228"/>
      <c r="H124" s="515"/>
      <c r="I124" s="251">
        <v>15</v>
      </c>
      <c r="J124" s="621"/>
      <c r="K124" s="645"/>
      <c r="L124" s="647"/>
      <c r="M124" s="622"/>
      <c r="N124" s="670"/>
      <c r="O124" s="673"/>
      <c r="P124" s="676"/>
      <c r="Q124" s="668"/>
      <c r="R124" s="481"/>
      <c r="S124" s="575"/>
    </row>
    <row r="125" spans="1:19">
      <c r="A125" s="3"/>
      <c r="B125" s="477"/>
      <c r="C125" s="602" t="s">
        <v>74</v>
      </c>
      <c r="D125" s="184" t="s">
        <v>160</v>
      </c>
      <c r="E125" s="248"/>
      <c r="F125" s="36"/>
      <c r="G125" s="229">
        <f>L125/$O$111*$Q$110</f>
        <v>3.7499999999999999E-2</v>
      </c>
      <c r="H125" s="534"/>
      <c r="I125" s="36">
        <v>100</v>
      </c>
      <c r="J125" s="605">
        <v>2</v>
      </c>
      <c r="K125" s="608">
        <f>H125*J125</f>
        <v>0</v>
      </c>
      <c r="L125" s="611">
        <f>I125*J125</f>
        <v>200</v>
      </c>
      <c r="M125" s="614">
        <f>SUM(K125/L125)</f>
        <v>0</v>
      </c>
      <c r="N125" s="670"/>
      <c r="O125" s="673"/>
      <c r="P125" s="676"/>
      <c r="Q125" s="668"/>
      <c r="R125" s="481"/>
      <c r="S125" s="575"/>
    </row>
    <row r="126" spans="1:19">
      <c r="A126" s="3"/>
      <c r="B126" s="477"/>
      <c r="C126" s="603"/>
      <c r="D126" s="185" t="s">
        <v>134</v>
      </c>
      <c r="E126" s="242"/>
      <c r="F126" s="38"/>
      <c r="G126" s="230"/>
      <c r="H126" s="513"/>
      <c r="I126" s="250">
        <v>15</v>
      </c>
      <c r="J126" s="620"/>
      <c r="K126" s="644"/>
      <c r="L126" s="646"/>
      <c r="M126" s="573"/>
      <c r="N126" s="670"/>
      <c r="O126" s="673"/>
      <c r="P126" s="676"/>
      <c r="Q126" s="668"/>
      <c r="R126" s="481"/>
      <c r="S126" s="575"/>
    </row>
    <row r="127" spans="1:19">
      <c r="A127" s="3"/>
      <c r="B127" s="477"/>
      <c r="C127" s="603"/>
      <c r="D127" s="185" t="s">
        <v>174</v>
      </c>
      <c r="E127" s="242"/>
      <c r="F127" s="38"/>
      <c r="G127" s="230"/>
      <c r="H127" s="513"/>
      <c r="I127" s="250">
        <v>15</v>
      </c>
      <c r="J127" s="620"/>
      <c r="K127" s="644"/>
      <c r="L127" s="646"/>
      <c r="M127" s="573"/>
      <c r="N127" s="670"/>
      <c r="O127" s="673"/>
      <c r="P127" s="676"/>
      <c r="Q127" s="668"/>
      <c r="R127" s="481"/>
      <c r="S127" s="575"/>
    </row>
    <row r="128" spans="1:19">
      <c r="A128" s="3"/>
      <c r="B128" s="477"/>
      <c r="C128" s="603"/>
      <c r="D128" s="185" t="s">
        <v>175</v>
      </c>
      <c r="E128" s="242"/>
      <c r="F128" s="38"/>
      <c r="G128" s="230"/>
      <c r="H128" s="513"/>
      <c r="I128" s="250">
        <v>9</v>
      </c>
      <c r="J128" s="620"/>
      <c r="K128" s="644"/>
      <c r="L128" s="646"/>
      <c r="M128" s="573"/>
      <c r="N128" s="670"/>
      <c r="O128" s="673"/>
      <c r="P128" s="676"/>
      <c r="Q128" s="668"/>
      <c r="R128" s="481"/>
      <c r="S128" s="575"/>
    </row>
    <row r="129" spans="1:19">
      <c r="A129" s="3"/>
      <c r="B129" s="477"/>
      <c r="C129" s="603"/>
      <c r="D129" s="185" t="s">
        <v>176</v>
      </c>
      <c r="E129" s="242"/>
      <c r="F129" s="38"/>
      <c r="G129" s="230"/>
      <c r="H129" s="513"/>
      <c r="I129" s="250">
        <v>9</v>
      </c>
      <c r="J129" s="620"/>
      <c r="K129" s="644"/>
      <c r="L129" s="646"/>
      <c r="M129" s="573"/>
      <c r="N129" s="670"/>
      <c r="O129" s="673"/>
      <c r="P129" s="676"/>
      <c r="Q129" s="668"/>
      <c r="R129" s="481"/>
      <c r="S129" s="575"/>
    </row>
    <row r="130" spans="1:19">
      <c r="A130" s="3"/>
      <c r="B130" s="477"/>
      <c r="C130" s="603"/>
      <c r="D130" s="185" t="s">
        <v>177</v>
      </c>
      <c r="E130" s="242"/>
      <c r="F130" s="38"/>
      <c r="G130" s="230"/>
      <c r="H130" s="513"/>
      <c r="I130" s="250">
        <v>9</v>
      </c>
      <c r="J130" s="620"/>
      <c r="K130" s="644"/>
      <c r="L130" s="646"/>
      <c r="M130" s="573"/>
      <c r="N130" s="670"/>
      <c r="O130" s="673"/>
      <c r="P130" s="676"/>
      <c r="Q130" s="668"/>
      <c r="R130" s="481"/>
      <c r="S130" s="575"/>
    </row>
    <row r="131" spans="1:19">
      <c r="A131" s="3"/>
      <c r="B131" s="477"/>
      <c r="C131" s="603"/>
      <c r="D131" s="185" t="s">
        <v>178</v>
      </c>
      <c r="E131" s="242"/>
      <c r="F131" s="38"/>
      <c r="G131" s="230"/>
      <c r="H131" s="513"/>
      <c r="I131" s="250">
        <v>9</v>
      </c>
      <c r="J131" s="620"/>
      <c r="K131" s="644"/>
      <c r="L131" s="646"/>
      <c r="M131" s="573"/>
      <c r="N131" s="670"/>
      <c r="O131" s="673"/>
      <c r="P131" s="676"/>
      <c r="Q131" s="668"/>
      <c r="R131" s="481"/>
      <c r="S131" s="575"/>
    </row>
    <row r="132" spans="1:19">
      <c r="A132" s="3"/>
      <c r="B132" s="477"/>
      <c r="C132" s="603"/>
      <c r="D132" s="185" t="s">
        <v>179</v>
      </c>
      <c r="E132" s="242"/>
      <c r="F132" s="38"/>
      <c r="G132" s="230"/>
      <c r="H132" s="513"/>
      <c r="I132" s="250">
        <v>9</v>
      </c>
      <c r="J132" s="620"/>
      <c r="K132" s="644"/>
      <c r="L132" s="646"/>
      <c r="M132" s="573"/>
      <c r="N132" s="670"/>
      <c r="O132" s="673"/>
      <c r="P132" s="676"/>
      <c r="Q132" s="668"/>
      <c r="R132" s="481"/>
      <c r="S132" s="575"/>
    </row>
    <row r="133" spans="1:19">
      <c r="A133" s="3"/>
      <c r="B133" s="477"/>
      <c r="C133" s="603"/>
      <c r="D133" s="185" t="s">
        <v>180</v>
      </c>
      <c r="E133" s="257"/>
      <c r="F133" s="131"/>
      <c r="G133" s="265"/>
      <c r="H133" s="525"/>
      <c r="I133" s="256">
        <v>10</v>
      </c>
      <c r="J133" s="620"/>
      <c r="K133" s="644"/>
      <c r="L133" s="646"/>
      <c r="M133" s="573"/>
      <c r="N133" s="670"/>
      <c r="O133" s="673"/>
      <c r="P133" s="676"/>
      <c r="Q133" s="668"/>
      <c r="R133" s="481"/>
      <c r="S133" s="575"/>
    </row>
    <row r="134" spans="1:19">
      <c r="A134" s="3"/>
      <c r="B134" s="477"/>
      <c r="C134" s="604"/>
      <c r="D134" s="185" t="s">
        <v>181</v>
      </c>
      <c r="E134" s="243"/>
      <c r="F134" s="40"/>
      <c r="G134" s="231"/>
      <c r="H134" s="515"/>
      <c r="I134" s="251">
        <v>15</v>
      </c>
      <c r="J134" s="621"/>
      <c r="K134" s="645"/>
      <c r="L134" s="647"/>
      <c r="M134" s="622"/>
      <c r="N134" s="670"/>
      <c r="O134" s="673"/>
      <c r="P134" s="676"/>
      <c r="Q134" s="668"/>
      <c r="R134" s="481"/>
      <c r="S134" s="575"/>
    </row>
    <row r="135" spans="1:19">
      <c r="A135" s="305"/>
      <c r="B135" s="477"/>
      <c r="C135" s="292" t="s">
        <v>242</v>
      </c>
      <c r="D135" s="180" t="s">
        <v>163</v>
      </c>
      <c r="E135" s="341"/>
      <c r="F135" s="342"/>
      <c r="G135" s="35">
        <f>L135/$O$111*$Q$110</f>
        <v>1.8749999999999999E-2</v>
      </c>
      <c r="H135" s="526"/>
      <c r="I135" s="27">
        <v>100</v>
      </c>
      <c r="J135" s="325">
        <v>1</v>
      </c>
      <c r="K135" s="28">
        <f>H135*J135</f>
        <v>0</v>
      </c>
      <c r="L135" s="29">
        <f>I135*J135</f>
        <v>100</v>
      </c>
      <c r="M135" s="30">
        <f>SUM(K135/L135)</f>
        <v>0</v>
      </c>
      <c r="N135" s="670"/>
      <c r="O135" s="673"/>
      <c r="P135" s="676"/>
      <c r="Q135" s="668"/>
      <c r="R135" s="481"/>
      <c r="S135" s="575"/>
    </row>
    <row r="136" spans="1:19">
      <c r="A136" s="305"/>
      <c r="B136" s="479" t="s">
        <v>526</v>
      </c>
      <c r="C136" s="292" t="s">
        <v>257</v>
      </c>
      <c r="D136" s="191" t="s">
        <v>241</v>
      </c>
      <c r="E136" s="337"/>
      <c r="F136" s="322"/>
      <c r="G136" s="35">
        <f>L136/$O$111*$Q$110</f>
        <v>3.7499999999999999E-2</v>
      </c>
      <c r="H136" s="438">
        <f>'4.1.5'!F12</f>
        <v>0</v>
      </c>
      <c r="I136" s="42">
        <v>100</v>
      </c>
      <c r="J136" s="324">
        <v>2</v>
      </c>
      <c r="K136" s="338">
        <f>H136*J136</f>
        <v>0</v>
      </c>
      <c r="L136" s="339">
        <f>I136*J136</f>
        <v>200</v>
      </c>
      <c r="M136" s="340">
        <f>SUM(K136/L136)</f>
        <v>0</v>
      </c>
      <c r="N136" s="670"/>
      <c r="O136" s="673"/>
      <c r="P136" s="676"/>
      <c r="Q136" s="668"/>
      <c r="R136" s="481"/>
      <c r="S136" s="575"/>
    </row>
    <row r="137" spans="1:19">
      <c r="A137" s="3"/>
      <c r="B137" s="479" t="s">
        <v>526</v>
      </c>
      <c r="C137" s="298" t="s">
        <v>243</v>
      </c>
      <c r="D137" s="184" t="s">
        <v>245</v>
      </c>
      <c r="E137" s="248"/>
      <c r="F137" s="36"/>
      <c r="G137" s="229">
        <f>L137/$O$111*$Q$110</f>
        <v>3.7499999999999999E-2</v>
      </c>
      <c r="H137" s="439">
        <f>'4.1.6'!F12</f>
        <v>0</v>
      </c>
      <c r="I137" s="36">
        <v>100</v>
      </c>
      <c r="J137" s="324">
        <v>2</v>
      </c>
      <c r="K137" s="297">
        <f>H137*J137</f>
        <v>0</v>
      </c>
      <c r="L137" s="300">
        <f>I137*J137</f>
        <v>200</v>
      </c>
      <c r="M137" s="299">
        <f>SUM(K137/L137)</f>
        <v>0</v>
      </c>
      <c r="N137" s="671"/>
      <c r="O137" s="674"/>
      <c r="P137" s="571"/>
      <c r="Q137" s="571"/>
      <c r="R137" s="484"/>
      <c r="S137" s="575"/>
    </row>
    <row r="138" spans="1:19" ht="15.75" thickBot="1">
      <c r="A138" s="3"/>
      <c r="B138" s="479" t="s">
        <v>526</v>
      </c>
      <c r="C138" s="181" t="s">
        <v>244</v>
      </c>
      <c r="D138" s="184" t="s">
        <v>246</v>
      </c>
      <c r="E138" s="248"/>
      <c r="F138" s="36"/>
      <c r="G138" s="229">
        <f>L138/$O$111*$Q$110</f>
        <v>5.6250000000000001E-2</v>
      </c>
      <c r="H138" s="439">
        <f>'4.1.7'!I12</f>
        <v>0</v>
      </c>
      <c r="I138" s="36">
        <v>100</v>
      </c>
      <c r="J138" s="324">
        <v>3</v>
      </c>
      <c r="K138" s="297">
        <f>H138*J138</f>
        <v>0</v>
      </c>
      <c r="L138" s="300">
        <f>I138*J138</f>
        <v>300</v>
      </c>
      <c r="M138" s="299">
        <f>SUM(K138/L138)</f>
        <v>0</v>
      </c>
      <c r="N138" s="671"/>
      <c r="O138" s="674"/>
      <c r="P138" s="571"/>
      <c r="Q138" s="571"/>
      <c r="R138" s="484"/>
      <c r="S138" s="575"/>
    </row>
    <row r="139" spans="1:19" ht="16.5" thickBot="1">
      <c r="A139" s="3"/>
      <c r="B139" s="477"/>
      <c r="C139" s="208" t="s">
        <v>29</v>
      </c>
      <c r="D139" s="117"/>
      <c r="E139" s="118"/>
      <c r="F139" s="117"/>
      <c r="G139" s="117"/>
      <c r="H139" s="119"/>
      <c r="I139" s="117"/>
      <c r="J139" s="118"/>
      <c r="K139" s="120"/>
      <c r="L139" s="121"/>
      <c r="M139" s="117"/>
      <c r="N139" s="121"/>
      <c r="O139" s="121"/>
      <c r="P139" s="117"/>
      <c r="Q139" s="206">
        <v>0.1</v>
      </c>
      <c r="R139" s="483"/>
      <c r="S139" s="575"/>
    </row>
    <row r="140" spans="1:19" ht="15.75" thickBot="1">
      <c r="A140" s="3"/>
      <c r="B140" s="477"/>
      <c r="C140" s="122"/>
      <c r="D140" s="175" t="s">
        <v>30</v>
      </c>
      <c r="E140" s="124"/>
      <c r="F140" s="123"/>
      <c r="G140" s="125"/>
      <c r="H140" s="126"/>
      <c r="I140" s="123"/>
      <c r="J140" s="127"/>
      <c r="K140" s="128"/>
      <c r="L140" s="129"/>
      <c r="M140" s="130"/>
      <c r="N140" s="590">
        <f>SUM(K141:K179)</f>
        <v>0</v>
      </c>
      <c r="O140" s="593">
        <f>SUM(L141:L179)</f>
        <v>2100</v>
      </c>
      <c r="P140" s="583">
        <f>N140/O140</f>
        <v>0</v>
      </c>
      <c r="Q140" s="600"/>
      <c r="R140" s="481"/>
      <c r="S140" s="575"/>
    </row>
    <row r="141" spans="1:19">
      <c r="A141" s="3"/>
      <c r="B141" s="477"/>
      <c r="C141" s="566" t="s">
        <v>75</v>
      </c>
      <c r="D141" s="189" t="s">
        <v>65</v>
      </c>
      <c r="E141" s="247"/>
      <c r="F141" s="90"/>
      <c r="G141" s="220">
        <f>L141/$O$140*$Q$139</f>
        <v>1.4285714285714285E-2</v>
      </c>
      <c r="H141" s="536">
        <f>IF(SUM(H142:H144)&gt;100,100,IF(SUM(H142:H144)&lt;10,0,SUM(H142:H144)))</f>
        <v>0</v>
      </c>
      <c r="I141" s="213">
        <v>100</v>
      </c>
      <c r="J141" s="570">
        <v>3</v>
      </c>
      <c r="K141" s="618">
        <f>H141*J141</f>
        <v>0</v>
      </c>
      <c r="L141" s="619">
        <f>I141*J141</f>
        <v>300</v>
      </c>
      <c r="M141" s="572">
        <f>SUM(K141/L141)</f>
        <v>0</v>
      </c>
      <c r="N141" s="591"/>
      <c r="O141" s="564"/>
      <c r="P141" s="588"/>
      <c r="Q141" s="600"/>
      <c r="R141" s="481"/>
      <c r="S141" s="575"/>
    </row>
    <row r="142" spans="1:19">
      <c r="A142" s="3"/>
      <c r="B142" s="477"/>
      <c r="C142" s="623"/>
      <c r="D142" s="185" t="s">
        <v>135</v>
      </c>
      <c r="E142" s="242"/>
      <c r="F142" s="38"/>
      <c r="G142" s="232"/>
      <c r="H142" s="513"/>
      <c r="I142" s="250">
        <v>35</v>
      </c>
      <c r="J142" s="625"/>
      <c r="K142" s="627"/>
      <c r="L142" s="564"/>
      <c r="M142" s="630"/>
      <c r="N142" s="591"/>
      <c r="O142" s="564"/>
      <c r="P142" s="588"/>
      <c r="Q142" s="600"/>
      <c r="R142" s="481"/>
      <c r="S142" s="575"/>
    </row>
    <row r="143" spans="1:19">
      <c r="A143" s="3"/>
      <c r="B143" s="477"/>
      <c r="C143" s="623"/>
      <c r="D143" s="185" t="s">
        <v>136</v>
      </c>
      <c r="E143" s="242"/>
      <c r="F143" s="38"/>
      <c r="G143" s="232"/>
      <c r="H143" s="513"/>
      <c r="I143" s="250">
        <v>35</v>
      </c>
      <c r="J143" s="625"/>
      <c r="K143" s="627"/>
      <c r="L143" s="564"/>
      <c r="M143" s="630"/>
      <c r="N143" s="591"/>
      <c r="O143" s="564"/>
      <c r="P143" s="588"/>
      <c r="Q143" s="600"/>
      <c r="R143" s="481"/>
      <c r="S143" s="575"/>
    </row>
    <row r="144" spans="1:19">
      <c r="A144" s="3"/>
      <c r="B144" s="477"/>
      <c r="C144" s="624"/>
      <c r="D144" s="186" t="s">
        <v>137</v>
      </c>
      <c r="E144" s="243"/>
      <c r="F144" s="40"/>
      <c r="G144" s="233"/>
      <c r="H144" s="515"/>
      <c r="I144" s="251">
        <v>30</v>
      </c>
      <c r="J144" s="626"/>
      <c r="K144" s="628"/>
      <c r="L144" s="629"/>
      <c r="M144" s="631"/>
      <c r="N144" s="591"/>
      <c r="O144" s="564"/>
      <c r="P144" s="588"/>
      <c r="Q144" s="600"/>
      <c r="R144" s="481"/>
      <c r="S144" s="575"/>
    </row>
    <row r="145" spans="1:19">
      <c r="A145" s="3"/>
      <c r="B145" s="479"/>
      <c r="C145" s="602" t="s">
        <v>76</v>
      </c>
      <c r="D145" s="184" t="s">
        <v>31</v>
      </c>
      <c r="E145" s="248"/>
      <c r="F145" s="36"/>
      <c r="G145" s="214">
        <f>L145/$O$140*$Q$139</f>
        <v>1.4285714285714285E-2</v>
      </c>
      <c r="H145" s="536">
        <f>IF(SUM(H146:H150)&gt;100,100,IF(SUM(H146:H150)&lt;10,0,SUM(H146:H150)))</f>
        <v>0</v>
      </c>
      <c r="I145" s="212">
        <v>100</v>
      </c>
      <c r="J145" s="605">
        <v>3</v>
      </c>
      <c r="K145" s="608">
        <f>H145*J145</f>
        <v>0</v>
      </c>
      <c r="L145" s="611">
        <f>I145*J145</f>
        <v>300</v>
      </c>
      <c r="M145" s="614">
        <f>SUM(K145/L145)</f>
        <v>0</v>
      </c>
      <c r="N145" s="591"/>
      <c r="O145" s="564"/>
      <c r="P145" s="588"/>
      <c r="Q145" s="600"/>
      <c r="R145" s="481"/>
      <c r="S145" s="575"/>
    </row>
    <row r="146" spans="1:19">
      <c r="A146" s="3"/>
      <c r="B146" s="477"/>
      <c r="C146" s="623"/>
      <c r="D146" s="185" t="s">
        <v>141</v>
      </c>
      <c r="E146" s="242"/>
      <c r="F146" s="38"/>
      <c r="G146" s="234"/>
      <c r="H146" s="513"/>
      <c r="I146" s="250">
        <v>30</v>
      </c>
      <c r="J146" s="625"/>
      <c r="K146" s="627"/>
      <c r="L146" s="564"/>
      <c r="M146" s="630"/>
      <c r="N146" s="591"/>
      <c r="O146" s="564"/>
      <c r="P146" s="588"/>
      <c r="Q146" s="600"/>
      <c r="R146" s="481"/>
      <c r="S146" s="575"/>
    </row>
    <row r="147" spans="1:19">
      <c r="A147" s="3"/>
      <c r="B147" s="477"/>
      <c r="C147" s="623"/>
      <c r="D147" s="185" t="s">
        <v>140</v>
      </c>
      <c r="E147" s="242"/>
      <c r="F147" s="38"/>
      <c r="G147" s="234"/>
      <c r="H147" s="513"/>
      <c r="I147" s="250">
        <v>20</v>
      </c>
      <c r="J147" s="625"/>
      <c r="K147" s="627"/>
      <c r="L147" s="564"/>
      <c r="M147" s="630"/>
      <c r="N147" s="591"/>
      <c r="O147" s="564"/>
      <c r="P147" s="588"/>
      <c r="Q147" s="600"/>
      <c r="R147" s="481"/>
      <c r="S147" s="575"/>
    </row>
    <row r="148" spans="1:19">
      <c r="A148" s="3"/>
      <c r="B148" s="477"/>
      <c r="C148" s="623"/>
      <c r="D148" s="185" t="s">
        <v>139</v>
      </c>
      <c r="E148" s="242"/>
      <c r="F148" s="38"/>
      <c r="G148" s="234"/>
      <c r="H148" s="513"/>
      <c r="I148" s="250">
        <v>20</v>
      </c>
      <c r="J148" s="625"/>
      <c r="K148" s="627"/>
      <c r="L148" s="564"/>
      <c r="M148" s="630"/>
      <c r="N148" s="591"/>
      <c r="O148" s="564"/>
      <c r="P148" s="588"/>
      <c r="Q148" s="600"/>
      <c r="R148" s="481"/>
      <c r="S148" s="575"/>
    </row>
    <row r="149" spans="1:19">
      <c r="A149" s="3"/>
      <c r="B149" s="479" t="s">
        <v>527</v>
      </c>
      <c r="C149" s="623"/>
      <c r="D149" s="185" t="s">
        <v>541</v>
      </c>
      <c r="E149" s="242"/>
      <c r="F149" s="38"/>
      <c r="G149" s="234"/>
      <c r="H149" s="513"/>
      <c r="I149" s="250">
        <v>20</v>
      </c>
      <c r="J149" s="625"/>
      <c r="K149" s="627"/>
      <c r="L149" s="564"/>
      <c r="M149" s="630"/>
      <c r="N149" s="591"/>
      <c r="O149" s="564"/>
      <c r="P149" s="588"/>
      <c r="Q149" s="600"/>
      <c r="R149" s="481"/>
      <c r="S149" s="575"/>
    </row>
    <row r="150" spans="1:19">
      <c r="A150" s="3"/>
      <c r="B150" s="477"/>
      <c r="C150" s="624"/>
      <c r="D150" s="186" t="s">
        <v>138</v>
      </c>
      <c r="E150" s="242"/>
      <c r="F150" s="38"/>
      <c r="G150" s="235"/>
      <c r="H150" s="515"/>
      <c r="I150" s="250">
        <v>10</v>
      </c>
      <c r="J150" s="626"/>
      <c r="K150" s="628"/>
      <c r="L150" s="629"/>
      <c r="M150" s="631"/>
      <c r="N150" s="591"/>
      <c r="O150" s="564"/>
      <c r="P150" s="588"/>
      <c r="Q150" s="600"/>
      <c r="R150" s="481"/>
      <c r="S150" s="575"/>
    </row>
    <row r="151" spans="1:19">
      <c r="A151" s="3"/>
      <c r="B151" s="477"/>
      <c r="C151" s="602" t="s">
        <v>77</v>
      </c>
      <c r="D151" s="207" t="s">
        <v>165</v>
      </c>
      <c r="E151" s="293"/>
      <c r="F151" s="36"/>
      <c r="G151" s="267">
        <f>L151/$O$140*$Q$139</f>
        <v>1.4285714285714285E-2</v>
      </c>
      <c r="H151" s="534"/>
      <c r="I151" s="212">
        <f>SUM(I152:I162)</f>
        <v>100</v>
      </c>
      <c r="J151" s="605">
        <v>3</v>
      </c>
      <c r="K151" s="608">
        <f>H151*J151</f>
        <v>0</v>
      </c>
      <c r="L151" s="611">
        <f>I151*J151</f>
        <v>300</v>
      </c>
      <c r="M151" s="614">
        <f>SUM(K151/L151)</f>
        <v>0</v>
      </c>
      <c r="N151" s="591"/>
      <c r="O151" s="564"/>
      <c r="P151" s="588"/>
      <c r="Q151" s="600"/>
      <c r="R151" s="481"/>
      <c r="S151" s="575"/>
    </row>
    <row r="152" spans="1:19">
      <c r="A152" s="305"/>
      <c r="B152" s="479" t="s">
        <v>526</v>
      </c>
      <c r="C152" s="603"/>
      <c r="D152" s="190" t="s">
        <v>249</v>
      </c>
      <c r="E152" s="271"/>
      <c r="F152" s="263"/>
      <c r="G152" s="308"/>
      <c r="H152" s="513"/>
      <c r="I152" s="254">
        <v>10</v>
      </c>
      <c r="J152" s="606"/>
      <c r="K152" s="609"/>
      <c r="L152" s="612"/>
      <c r="M152" s="615"/>
      <c r="N152" s="591"/>
      <c r="O152" s="564"/>
      <c r="P152" s="588"/>
      <c r="Q152" s="600"/>
      <c r="R152" s="481"/>
      <c r="S152" s="575"/>
    </row>
    <row r="153" spans="1:19">
      <c r="A153" s="3"/>
      <c r="B153" s="477"/>
      <c r="C153" s="648"/>
      <c r="D153" s="190" t="s">
        <v>182</v>
      </c>
      <c r="E153" s="294"/>
      <c r="F153" s="263"/>
      <c r="G153" s="268"/>
      <c r="H153" s="513"/>
      <c r="I153" s="38">
        <v>5</v>
      </c>
      <c r="J153" s="620"/>
      <c r="K153" s="644"/>
      <c r="L153" s="646"/>
      <c r="M153" s="573"/>
      <c r="N153" s="591"/>
      <c r="O153" s="564"/>
      <c r="P153" s="588"/>
      <c r="Q153" s="600"/>
      <c r="R153" s="481"/>
      <c r="S153" s="575"/>
    </row>
    <row r="154" spans="1:19">
      <c r="A154" s="3"/>
      <c r="B154" s="477"/>
      <c r="C154" s="648"/>
      <c r="D154" s="185" t="s">
        <v>183</v>
      </c>
      <c r="E154" s="295"/>
      <c r="F154" s="38"/>
      <c r="G154" s="250"/>
      <c r="H154" s="513"/>
      <c r="I154" s="38">
        <v>10</v>
      </c>
      <c r="J154" s="620"/>
      <c r="K154" s="644"/>
      <c r="L154" s="646"/>
      <c r="M154" s="573"/>
      <c r="N154" s="591"/>
      <c r="O154" s="564"/>
      <c r="P154" s="588"/>
      <c r="Q154" s="600"/>
      <c r="R154" s="481"/>
      <c r="S154" s="575"/>
    </row>
    <row r="155" spans="1:19">
      <c r="A155" s="3"/>
      <c r="B155" s="477"/>
      <c r="C155" s="648"/>
      <c r="D155" s="185" t="s">
        <v>184</v>
      </c>
      <c r="E155" s="295"/>
      <c r="F155" s="38"/>
      <c r="G155" s="250"/>
      <c r="H155" s="513"/>
      <c r="I155" s="38">
        <v>10</v>
      </c>
      <c r="J155" s="620"/>
      <c r="K155" s="644"/>
      <c r="L155" s="646"/>
      <c r="M155" s="573"/>
      <c r="N155" s="591"/>
      <c r="O155" s="564"/>
      <c r="P155" s="588"/>
      <c r="Q155" s="600"/>
      <c r="R155" s="481"/>
      <c r="S155" s="575"/>
    </row>
    <row r="156" spans="1:19">
      <c r="A156" s="3"/>
      <c r="B156" s="477"/>
      <c r="C156" s="648"/>
      <c r="D156" s="185" t="s">
        <v>185</v>
      </c>
      <c r="E156" s="295"/>
      <c r="F156" s="38"/>
      <c r="G156" s="250"/>
      <c r="H156" s="513"/>
      <c r="I156" s="38">
        <v>20</v>
      </c>
      <c r="J156" s="620"/>
      <c r="K156" s="644"/>
      <c r="L156" s="646"/>
      <c r="M156" s="573"/>
      <c r="N156" s="591"/>
      <c r="O156" s="564"/>
      <c r="P156" s="588"/>
      <c r="Q156" s="600"/>
      <c r="R156" s="481"/>
      <c r="S156" s="575"/>
    </row>
    <row r="157" spans="1:19">
      <c r="A157" s="3"/>
      <c r="B157" s="477"/>
      <c r="C157" s="648"/>
      <c r="D157" s="185" t="s">
        <v>186</v>
      </c>
      <c r="E157" s="295"/>
      <c r="F157" s="38"/>
      <c r="G157" s="250"/>
      <c r="H157" s="513"/>
      <c r="I157" s="38">
        <v>5</v>
      </c>
      <c r="J157" s="620"/>
      <c r="K157" s="644"/>
      <c r="L157" s="646"/>
      <c r="M157" s="573"/>
      <c r="N157" s="591"/>
      <c r="O157" s="564"/>
      <c r="P157" s="588"/>
      <c r="Q157" s="600"/>
      <c r="R157" s="481"/>
      <c r="S157" s="575"/>
    </row>
    <row r="158" spans="1:19">
      <c r="A158" s="3"/>
      <c r="B158" s="477"/>
      <c r="C158" s="648"/>
      <c r="D158" s="185" t="s">
        <v>187</v>
      </c>
      <c r="E158" s="295"/>
      <c r="F158" s="38"/>
      <c r="G158" s="250"/>
      <c r="H158" s="513"/>
      <c r="I158" s="38">
        <v>5</v>
      </c>
      <c r="J158" s="620"/>
      <c r="K158" s="644"/>
      <c r="L158" s="646"/>
      <c r="M158" s="573"/>
      <c r="N158" s="591"/>
      <c r="O158" s="564"/>
      <c r="P158" s="588"/>
      <c r="Q158" s="600"/>
      <c r="R158" s="481"/>
      <c r="S158" s="575"/>
    </row>
    <row r="159" spans="1:19" ht="24">
      <c r="A159" s="3"/>
      <c r="B159" s="477"/>
      <c r="C159" s="648"/>
      <c r="D159" s="185" t="s">
        <v>188</v>
      </c>
      <c r="E159" s="295"/>
      <c r="F159" s="38"/>
      <c r="G159" s="250"/>
      <c r="H159" s="513"/>
      <c r="I159" s="38">
        <v>10</v>
      </c>
      <c r="J159" s="620"/>
      <c r="K159" s="644"/>
      <c r="L159" s="646"/>
      <c r="M159" s="573"/>
      <c r="N159" s="591"/>
      <c r="O159" s="564"/>
      <c r="P159" s="588"/>
      <c r="Q159" s="600"/>
      <c r="R159" s="481"/>
      <c r="S159" s="575"/>
    </row>
    <row r="160" spans="1:19" ht="24">
      <c r="A160" s="3"/>
      <c r="B160" s="477"/>
      <c r="C160" s="648"/>
      <c r="D160" s="185" t="s">
        <v>189</v>
      </c>
      <c r="E160" s="295"/>
      <c r="F160" s="38"/>
      <c r="G160" s="250"/>
      <c r="H160" s="513"/>
      <c r="I160" s="38">
        <v>10</v>
      </c>
      <c r="J160" s="620"/>
      <c r="K160" s="644"/>
      <c r="L160" s="646"/>
      <c r="M160" s="573"/>
      <c r="N160" s="591"/>
      <c r="O160" s="564"/>
      <c r="P160" s="588"/>
      <c r="Q160" s="600"/>
      <c r="R160" s="481"/>
      <c r="S160" s="575"/>
    </row>
    <row r="161" spans="1:19">
      <c r="A161" s="3"/>
      <c r="B161" s="477"/>
      <c r="C161" s="648"/>
      <c r="D161" s="185" t="s">
        <v>190</v>
      </c>
      <c r="E161" s="295"/>
      <c r="F161" s="38"/>
      <c r="G161" s="250"/>
      <c r="H161" s="513"/>
      <c r="I161" s="38">
        <v>5</v>
      </c>
      <c r="J161" s="620"/>
      <c r="K161" s="644"/>
      <c r="L161" s="646"/>
      <c r="M161" s="573"/>
      <c r="N161" s="591"/>
      <c r="O161" s="564"/>
      <c r="P161" s="588"/>
      <c r="Q161" s="600"/>
      <c r="R161" s="481"/>
      <c r="S161" s="575"/>
    </row>
    <row r="162" spans="1:19">
      <c r="A162" s="3"/>
      <c r="B162" s="477"/>
      <c r="C162" s="649"/>
      <c r="D162" s="185" t="s">
        <v>191</v>
      </c>
      <c r="E162" s="296"/>
      <c r="F162" s="40"/>
      <c r="G162" s="251"/>
      <c r="H162" s="515"/>
      <c r="I162" s="40">
        <v>10</v>
      </c>
      <c r="J162" s="621"/>
      <c r="K162" s="645"/>
      <c r="L162" s="647"/>
      <c r="M162" s="622"/>
      <c r="N162" s="591"/>
      <c r="O162" s="564"/>
      <c r="P162" s="588"/>
      <c r="Q162" s="600"/>
      <c r="R162" s="481"/>
      <c r="S162" s="575"/>
    </row>
    <row r="163" spans="1:19">
      <c r="A163" s="3"/>
      <c r="B163" s="477"/>
      <c r="C163" s="260" t="s">
        <v>78</v>
      </c>
      <c r="D163" s="184" t="s">
        <v>63</v>
      </c>
      <c r="E163" s="248"/>
      <c r="F163" s="36"/>
      <c r="G163" s="214">
        <f>L163/$O$140*$Q$139</f>
        <v>9.5238095238095247E-3</v>
      </c>
      <c r="H163" s="516"/>
      <c r="I163" s="212">
        <v>100</v>
      </c>
      <c r="J163" s="301">
        <v>2</v>
      </c>
      <c r="K163" s="210">
        <f>H163*J163</f>
        <v>0</v>
      </c>
      <c r="L163" s="209">
        <f>I163*J163</f>
        <v>200</v>
      </c>
      <c r="M163" s="259">
        <f>SUM(K163/L163)</f>
        <v>0</v>
      </c>
      <c r="N163" s="591"/>
      <c r="O163" s="564"/>
      <c r="P163" s="588"/>
      <c r="Q163" s="600"/>
      <c r="R163" s="481"/>
      <c r="S163" s="575"/>
    </row>
    <row r="164" spans="1:19">
      <c r="A164" s="3"/>
      <c r="B164" s="477"/>
      <c r="C164" s="602" t="s">
        <v>79</v>
      </c>
      <c r="D164" s="184" t="s">
        <v>543</v>
      </c>
      <c r="E164" s="248"/>
      <c r="F164" s="36"/>
      <c r="G164" s="214">
        <f>L164/$O$140*$Q$139</f>
        <v>9.5238095238095247E-3</v>
      </c>
      <c r="H164" s="536">
        <f>IF(SUM(H165:H169)&gt;100,100,IF(SUM(H165:H169)&lt;10,0,SUM(H165:H169)))</f>
        <v>0</v>
      </c>
      <c r="I164" s="212">
        <v>100</v>
      </c>
      <c r="J164" s="605">
        <v>2</v>
      </c>
      <c r="K164" s="608">
        <f>H164*J164</f>
        <v>0</v>
      </c>
      <c r="L164" s="611">
        <f>I164*J164</f>
        <v>200</v>
      </c>
      <c r="M164" s="614">
        <f>SUM(K164/L164)</f>
        <v>0</v>
      </c>
      <c r="N164" s="591"/>
      <c r="O164" s="564"/>
      <c r="P164" s="588"/>
      <c r="Q164" s="600"/>
      <c r="R164" s="481"/>
      <c r="S164" s="575"/>
    </row>
    <row r="165" spans="1:19">
      <c r="A165" s="3"/>
      <c r="B165" s="477"/>
      <c r="C165" s="603"/>
      <c r="D165" s="185" t="s">
        <v>192</v>
      </c>
      <c r="E165" s="242"/>
      <c r="F165" s="38"/>
      <c r="G165" s="236"/>
      <c r="H165" s="513"/>
      <c r="I165" s="250">
        <v>20</v>
      </c>
      <c r="J165" s="625"/>
      <c r="K165" s="627"/>
      <c r="L165" s="564"/>
      <c r="M165" s="630"/>
      <c r="N165" s="591"/>
      <c r="O165" s="564"/>
      <c r="P165" s="588"/>
      <c r="Q165" s="600"/>
      <c r="R165" s="481"/>
      <c r="S165" s="575"/>
    </row>
    <row r="166" spans="1:19">
      <c r="A166" s="3"/>
      <c r="B166" s="479" t="s">
        <v>527</v>
      </c>
      <c r="C166" s="603"/>
      <c r="D166" s="185" t="s">
        <v>142</v>
      </c>
      <c r="E166" s="242"/>
      <c r="F166" s="38"/>
      <c r="G166" s="236"/>
      <c r="H166" s="513"/>
      <c r="I166" s="250">
        <v>20</v>
      </c>
      <c r="J166" s="625"/>
      <c r="K166" s="627"/>
      <c r="L166" s="564"/>
      <c r="M166" s="630"/>
      <c r="N166" s="591"/>
      <c r="O166" s="564"/>
      <c r="P166" s="588"/>
      <c r="Q166" s="600"/>
      <c r="R166" s="481"/>
      <c r="S166" s="575"/>
    </row>
    <row r="167" spans="1:19">
      <c r="A167" s="3"/>
      <c r="B167" s="477"/>
      <c r="C167" s="603"/>
      <c r="D167" s="185" t="s">
        <v>144</v>
      </c>
      <c r="E167" s="242"/>
      <c r="F167" s="38"/>
      <c r="G167" s="236"/>
      <c r="H167" s="513"/>
      <c r="I167" s="250">
        <v>20</v>
      </c>
      <c r="J167" s="625"/>
      <c r="K167" s="627"/>
      <c r="L167" s="564"/>
      <c r="M167" s="630"/>
      <c r="N167" s="591"/>
      <c r="O167" s="564"/>
      <c r="P167" s="588"/>
      <c r="Q167" s="600"/>
      <c r="R167" s="481"/>
      <c r="S167" s="575"/>
    </row>
    <row r="168" spans="1:19">
      <c r="A168" s="3"/>
      <c r="B168" s="477"/>
      <c r="C168" s="603"/>
      <c r="D168" s="185" t="s">
        <v>143</v>
      </c>
      <c r="E168" s="242"/>
      <c r="F168" s="38"/>
      <c r="G168" s="236"/>
      <c r="H168" s="513"/>
      <c r="I168" s="250">
        <v>20</v>
      </c>
      <c r="J168" s="625"/>
      <c r="K168" s="627"/>
      <c r="L168" s="564"/>
      <c r="M168" s="630"/>
      <c r="N168" s="591"/>
      <c r="O168" s="564"/>
      <c r="P168" s="588"/>
      <c r="Q168" s="600"/>
      <c r="R168" s="481"/>
      <c r="S168" s="575"/>
    </row>
    <row r="169" spans="1:19" ht="15.75" thickBot="1">
      <c r="A169" s="3"/>
      <c r="B169" s="479" t="s">
        <v>526</v>
      </c>
      <c r="C169" s="650"/>
      <c r="D169" s="192" t="s">
        <v>247</v>
      </c>
      <c r="E169" s="244"/>
      <c r="F169" s="102"/>
      <c r="G169" s="238"/>
      <c r="H169" s="517"/>
      <c r="I169" s="255">
        <v>20</v>
      </c>
      <c r="J169" s="633"/>
      <c r="K169" s="634"/>
      <c r="L169" s="594"/>
      <c r="M169" s="635"/>
      <c r="N169" s="591"/>
      <c r="O169" s="564"/>
      <c r="P169" s="588"/>
      <c r="Q169" s="600"/>
      <c r="R169" s="481"/>
      <c r="S169" s="575"/>
    </row>
    <row r="170" spans="1:19" ht="15.75" thickBot="1">
      <c r="A170" s="3"/>
      <c r="B170" s="477"/>
      <c r="C170" s="122"/>
      <c r="D170" s="175" t="s">
        <v>32</v>
      </c>
      <c r="E170" s="124"/>
      <c r="F170" s="123"/>
      <c r="G170" s="123"/>
      <c r="H170" s="126"/>
      <c r="I170" s="123"/>
      <c r="J170" s="127"/>
      <c r="K170" s="128"/>
      <c r="L170" s="129"/>
      <c r="M170" s="130"/>
      <c r="N170" s="591"/>
      <c r="O170" s="564"/>
      <c r="P170" s="588"/>
      <c r="Q170" s="600"/>
      <c r="R170" s="481"/>
      <c r="S170" s="575"/>
    </row>
    <row r="171" spans="1:19">
      <c r="A171" s="3"/>
      <c r="B171" s="477"/>
      <c r="C171" s="566" t="s">
        <v>80</v>
      </c>
      <c r="D171" s="189" t="s">
        <v>161</v>
      </c>
      <c r="E171" s="247"/>
      <c r="F171" s="90"/>
      <c r="G171" s="220">
        <f>L171/$O$140*$Q$139</f>
        <v>9.5238095238095247E-3</v>
      </c>
      <c r="H171" s="536">
        <f>IF(SUM(H172:H175)&gt;100,100,IF(SUM(H172:H175)&lt;10,0,SUM(H172:H175)))</f>
        <v>0</v>
      </c>
      <c r="I171" s="213">
        <v>100</v>
      </c>
      <c r="J171" s="657">
        <v>2</v>
      </c>
      <c r="K171" s="618">
        <f>H171*J171</f>
        <v>0</v>
      </c>
      <c r="L171" s="619">
        <f>I171*J171</f>
        <v>200</v>
      </c>
      <c r="M171" s="572">
        <f>SUM(K171/L171)</f>
        <v>0</v>
      </c>
      <c r="N171" s="591"/>
      <c r="O171" s="564"/>
      <c r="P171" s="588"/>
      <c r="Q171" s="600"/>
      <c r="R171" s="481"/>
      <c r="S171" s="575"/>
    </row>
    <row r="172" spans="1:19">
      <c r="A172" s="3"/>
      <c r="B172" s="477"/>
      <c r="C172" s="603"/>
      <c r="D172" s="185" t="s">
        <v>145</v>
      </c>
      <c r="E172" s="242"/>
      <c r="F172" s="38"/>
      <c r="G172" s="239"/>
      <c r="H172" s="513"/>
      <c r="I172" s="250">
        <v>25</v>
      </c>
      <c r="J172" s="658"/>
      <c r="K172" s="609"/>
      <c r="L172" s="612"/>
      <c r="M172" s="615"/>
      <c r="N172" s="591"/>
      <c r="O172" s="564"/>
      <c r="P172" s="588"/>
      <c r="Q172" s="600"/>
      <c r="R172" s="481"/>
      <c r="S172" s="575"/>
    </row>
    <row r="173" spans="1:19">
      <c r="A173" s="3"/>
      <c r="B173" s="477"/>
      <c r="C173" s="603"/>
      <c r="D173" s="185" t="s">
        <v>146</v>
      </c>
      <c r="E173" s="242"/>
      <c r="F173" s="38"/>
      <c r="G173" s="239"/>
      <c r="H173" s="513"/>
      <c r="I173" s="250">
        <v>25</v>
      </c>
      <c r="J173" s="658"/>
      <c r="K173" s="609"/>
      <c r="L173" s="612"/>
      <c r="M173" s="615"/>
      <c r="N173" s="591"/>
      <c r="O173" s="564"/>
      <c r="P173" s="588"/>
      <c r="Q173" s="600"/>
      <c r="R173" s="481"/>
      <c r="S173" s="575"/>
    </row>
    <row r="174" spans="1:19">
      <c r="A174" s="3"/>
      <c r="B174" s="477"/>
      <c r="C174" s="603"/>
      <c r="D174" s="185" t="s">
        <v>147</v>
      </c>
      <c r="E174" s="242"/>
      <c r="F174" s="38"/>
      <c r="G174" s="239"/>
      <c r="H174" s="513"/>
      <c r="I174" s="250">
        <v>25</v>
      </c>
      <c r="J174" s="658"/>
      <c r="K174" s="609"/>
      <c r="L174" s="612"/>
      <c r="M174" s="615"/>
      <c r="N174" s="591"/>
      <c r="O174" s="564"/>
      <c r="P174" s="588"/>
      <c r="Q174" s="600"/>
      <c r="R174" s="481"/>
      <c r="S174" s="575"/>
    </row>
    <row r="175" spans="1:19">
      <c r="A175" s="3"/>
      <c r="B175" s="477"/>
      <c r="C175" s="604"/>
      <c r="D175" s="186" t="s">
        <v>148</v>
      </c>
      <c r="E175" s="243"/>
      <c r="F175" s="40"/>
      <c r="G175" s="240"/>
      <c r="H175" s="515"/>
      <c r="I175" s="251">
        <v>25</v>
      </c>
      <c r="J175" s="658"/>
      <c r="K175" s="610"/>
      <c r="L175" s="613"/>
      <c r="M175" s="616"/>
      <c r="N175" s="591"/>
      <c r="O175" s="564"/>
      <c r="P175" s="588"/>
      <c r="Q175" s="600"/>
      <c r="R175" s="481"/>
      <c r="S175" s="575"/>
    </row>
    <row r="176" spans="1:19">
      <c r="A176" s="3"/>
      <c r="B176" s="477"/>
      <c r="C176" s="602" t="s">
        <v>81</v>
      </c>
      <c r="D176" s="184" t="s">
        <v>33</v>
      </c>
      <c r="E176" s="248"/>
      <c r="F176" s="36"/>
      <c r="G176" s="214">
        <f>L176/$O$140*$Q$139</f>
        <v>1.4285714285714285E-2</v>
      </c>
      <c r="H176" s="535">
        <f>IF(SUM(H177:H178)&gt;100,100,IF(SUM(H177:H178)&lt;10,0,SUM(H177:H178)))</f>
        <v>0</v>
      </c>
      <c r="I176" s="212">
        <v>100</v>
      </c>
      <c r="J176" s="605">
        <v>3</v>
      </c>
      <c r="K176" s="608">
        <f>H176*J176</f>
        <v>0</v>
      </c>
      <c r="L176" s="611">
        <f>I176*J176</f>
        <v>300</v>
      </c>
      <c r="M176" s="614">
        <f>SUM(K176/L176)</f>
        <v>0</v>
      </c>
      <c r="N176" s="591"/>
      <c r="O176" s="564"/>
      <c r="P176" s="588"/>
      <c r="Q176" s="600"/>
      <c r="R176" s="481"/>
      <c r="S176" s="575"/>
    </row>
    <row r="177" spans="1:19" ht="24">
      <c r="A177" s="3"/>
      <c r="B177" s="477"/>
      <c r="C177" s="623"/>
      <c r="D177" s="185" t="s">
        <v>193</v>
      </c>
      <c r="E177" s="242"/>
      <c r="F177" s="38"/>
      <c r="G177" s="241"/>
      <c r="H177" s="513"/>
      <c r="I177" s="250">
        <v>50</v>
      </c>
      <c r="J177" s="625"/>
      <c r="K177" s="627"/>
      <c r="L177" s="564"/>
      <c r="M177" s="630"/>
      <c r="N177" s="591"/>
      <c r="O177" s="564"/>
      <c r="P177" s="588"/>
      <c r="Q177" s="600"/>
      <c r="R177" s="481"/>
      <c r="S177" s="575"/>
    </row>
    <row r="178" spans="1:19">
      <c r="A178" s="3"/>
      <c r="B178" s="479" t="s">
        <v>527</v>
      </c>
      <c r="C178" s="623"/>
      <c r="D178" s="193" t="s">
        <v>194</v>
      </c>
      <c r="E178" s="257"/>
      <c r="F178" s="131"/>
      <c r="G178" s="237"/>
      <c r="H178" s="527"/>
      <c r="I178" s="256">
        <v>50</v>
      </c>
      <c r="J178" s="625"/>
      <c r="K178" s="627"/>
      <c r="L178" s="564"/>
      <c r="M178" s="630"/>
      <c r="N178" s="591"/>
      <c r="O178" s="564"/>
      <c r="P178" s="588"/>
      <c r="Q178" s="600"/>
      <c r="R178" s="481"/>
      <c r="S178" s="575"/>
    </row>
    <row r="179" spans="1:19" ht="15.75" thickBot="1">
      <c r="A179" s="3"/>
      <c r="B179" s="477"/>
      <c r="C179" s="194" t="s">
        <v>82</v>
      </c>
      <c r="D179" s="195" t="s">
        <v>64</v>
      </c>
      <c r="E179" s="258"/>
      <c r="F179" s="132"/>
      <c r="G179" s="41">
        <f>L179/$O$140*$Q$139</f>
        <v>1.4285714285714285E-2</v>
      </c>
      <c r="H179" s="528"/>
      <c r="I179" s="211">
        <v>100</v>
      </c>
      <c r="J179" s="133">
        <v>3</v>
      </c>
      <c r="K179" s="134">
        <f>H179*J179</f>
        <v>0</v>
      </c>
      <c r="L179" s="135">
        <f>I179*J179</f>
        <v>300</v>
      </c>
      <c r="M179" s="136">
        <f>SUM(K179/L179)</f>
        <v>0</v>
      </c>
      <c r="N179" s="592"/>
      <c r="O179" s="594"/>
      <c r="P179" s="651"/>
      <c r="Q179" s="601"/>
      <c r="R179" s="482"/>
      <c r="S179" s="576"/>
    </row>
    <row r="180" spans="1:19" ht="18.75" thickBot="1">
      <c r="A180" s="3"/>
      <c r="B180" s="477"/>
      <c r="C180" s="137"/>
      <c r="D180" s="4"/>
      <c r="E180" s="138"/>
      <c r="F180" s="63"/>
      <c r="G180" s="63"/>
      <c r="H180" s="139"/>
      <c r="I180" s="63"/>
      <c r="J180" s="140"/>
      <c r="K180" s="141"/>
      <c r="L180" s="142"/>
      <c r="M180" s="143"/>
      <c r="N180" s="144"/>
      <c r="O180" s="144"/>
      <c r="P180" s="145"/>
      <c r="Q180" s="146"/>
      <c r="R180" s="146"/>
      <c r="S180" s="1"/>
    </row>
    <row r="181" spans="1:19" ht="18.75" thickBot="1">
      <c r="A181" s="3"/>
      <c r="B181" s="477"/>
      <c r="C181" s="147" t="s">
        <v>69</v>
      </c>
      <c r="D181" s="148"/>
      <c r="E181" s="149"/>
      <c r="F181" s="148"/>
      <c r="G181" s="148"/>
      <c r="H181" s="150"/>
      <c r="I181" s="148"/>
      <c r="J181" s="149"/>
      <c r="K181" s="151"/>
      <c r="L181" s="152"/>
      <c r="M181" s="148"/>
      <c r="N181" s="152"/>
      <c r="O181" s="152"/>
      <c r="P181" s="148"/>
      <c r="Q181" s="205">
        <v>0</v>
      </c>
      <c r="R181" s="485"/>
      <c r="S181" s="1"/>
    </row>
    <row r="182" spans="1:19" ht="18.75" thickBot="1">
      <c r="A182" s="3"/>
      <c r="B182" s="477"/>
      <c r="C182" s="153"/>
      <c r="D182" s="176" t="s">
        <v>69</v>
      </c>
      <c r="E182" s="155"/>
      <c r="F182" s="154"/>
      <c r="G182" s="154"/>
      <c r="H182" s="156"/>
      <c r="I182" s="154"/>
      <c r="J182" s="157"/>
      <c r="K182" s="158"/>
      <c r="L182" s="159"/>
      <c r="M182" s="160"/>
      <c r="N182" s="577">
        <f>SUM(K183:K219)</f>
        <v>0</v>
      </c>
      <c r="O182" s="580">
        <f>SUM(L183:L219)</f>
        <v>1300</v>
      </c>
      <c r="P182" s="583">
        <f>N182/O182</f>
        <v>0</v>
      </c>
      <c r="Q182" s="666"/>
      <c r="R182" s="486"/>
      <c r="S182" s="1"/>
    </row>
    <row r="183" spans="1:19">
      <c r="A183" s="3"/>
      <c r="B183" s="477"/>
      <c r="C183" s="659" t="s">
        <v>83</v>
      </c>
      <c r="D183" s="189" t="s">
        <v>34</v>
      </c>
      <c r="E183" s="247"/>
      <c r="F183" s="90"/>
      <c r="G183" s="269" t="s">
        <v>151</v>
      </c>
      <c r="H183" s="534"/>
      <c r="I183" s="213">
        <v>100</v>
      </c>
      <c r="J183" s="570">
        <v>2</v>
      </c>
      <c r="K183" s="618">
        <f>H183*J183</f>
        <v>0</v>
      </c>
      <c r="L183" s="619">
        <f>I183*J183</f>
        <v>200</v>
      </c>
      <c r="M183" s="572">
        <f>SUM(K183/L183)</f>
        <v>0</v>
      </c>
      <c r="N183" s="627"/>
      <c r="O183" s="564"/>
      <c r="P183" s="588"/>
      <c r="Q183" s="666"/>
      <c r="R183" s="486"/>
      <c r="S183" s="2"/>
    </row>
    <row r="184" spans="1:19">
      <c r="A184" s="3"/>
      <c r="B184" s="477"/>
      <c r="C184" s="648"/>
      <c r="D184" s="185" t="s">
        <v>199</v>
      </c>
      <c r="E184" s="242"/>
      <c r="F184" s="38"/>
      <c r="G184" s="37"/>
      <c r="H184" s="513"/>
      <c r="I184" s="250">
        <v>20</v>
      </c>
      <c r="J184" s="620"/>
      <c r="K184" s="644"/>
      <c r="L184" s="646"/>
      <c r="M184" s="573"/>
      <c r="N184" s="627"/>
      <c r="O184" s="564"/>
      <c r="P184" s="588"/>
      <c r="Q184" s="666"/>
      <c r="R184" s="486"/>
      <c r="S184" s="2"/>
    </row>
    <row r="185" spans="1:19">
      <c r="A185" s="3"/>
      <c r="B185" s="477"/>
      <c r="C185" s="648"/>
      <c r="D185" s="185" t="s">
        <v>195</v>
      </c>
      <c r="E185" s="242"/>
      <c r="F185" s="38"/>
      <c r="G185" s="38"/>
      <c r="H185" s="513"/>
      <c r="I185" s="250">
        <v>20</v>
      </c>
      <c r="J185" s="620"/>
      <c r="K185" s="644"/>
      <c r="L185" s="646"/>
      <c r="M185" s="573"/>
      <c r="N185" s="627"/>
      <c r="O185" s="564"/>
      <c r="P185" s="588"/>
      <c r="Q185" s="666"/>
      <c r="R185" s="486"/>
      <c r="S185" s="2"/>
    </row>
    <row r="186" spans="1:19">
      <c r="A186" s="3"/>
      <c r="B186" s="477"/>
      <c r="C186" s="648"/>
      <c r="D186" s="185" t="s">
        <v>196</v>
      </c>
      <c r="E186" s="242"/>
      <c r="F186" s="38"/>
      <c r="G186" s="38"/>
      <c r="H186" s="513"/>
      <c r="I186" s="250">
        <v>20</v>
      </c>
      <c r="J186" s="620"/>
      <c r="K186" s="644"/>
      <c r="L186" s="646"/>
      <c r="M186" s="573"/>
      <c r="N186" s="627"/>
      <c r="O186" s="564"/>
      <c r="P186" s="588"/>
      <c r="Q186" s="666"/>
      <c r="R186" s="486"/>
      <c r="S186" s="2"/>
    </row>
    <row r="187" spans="1:19">
      <c r="A187" s="3"/>
      <c r="B187" s="477"/>
      <c r="C187" s="648"/>
      <c r="D187" s="185" t="s">
        <v>197</v>
      </c>
      <c r="E187" s="242"/>
      <c r="F187" s="38"/>
      <c r="G187" s="38"/>
      <c r="H187" s="513"/>
      <c r="I187" s="250">
        <v>20</v>
      </c>
      <c r="J187" s="620"/>
      <c r="K187" s="644"/>
      <c r="L187" s="646"/>
      <c r="M187" s="573"/>
      <c r="N187" s="627"/>
      <c r="O187" s="564"/>
      <c r="P187" s="588"/>
      <c r="Q187" s="666"/>
      <c r="R187" s="486"/>
      <c r="S187" s="2"/>
    </row>
    <row r="188" spans="1:19">
      <c r="A188" s="3"/>
      <c r="B188" s="477"/>
      <c r="C188" s="649"/>
      <c r="D188" s="185" t="s">
        <v>198</v>
      </c>
      <c r="E188" s="295"/>
      <c r="F188" s="40"/>
      <c r="G188" s="39"/>
      <c r="H188" s="515"/>
      <c r="I188" s="250">
        <v>20</v>
      </c>
      <c r="J188" s="621"/>
      <c r="K188" s="645"/>
      <c r="L188" s="647"/>
      <c r="M188" s="622"/>
      <c r="N188" s="627"/>
      <c r="O188" s="564"/>
      <c r="P188" s="588"/>
      <c r="Q188" s="666"/>
      <c r="R188" s="486"/>
      <c r="S188" s="2"/>
    </row>
    <row r="189" spans="1:19">
      <c r="A189" s="3"/>
      <c r="B189" s="477"/>
      <c r="C189" s="602" t="s">
        <v>84</v>
      </c>
      <c r="D189" s="184" t="s">
        <v>162</v>
      </c>
      <c r="E189" s="306"/>
      <c r="F189" s="263"/>
      <c r="G189" s="272" t="s">
        <v>151</v>
      </c>
      <c r="H189" s="534"/>
      <c r="I189" s="36">
        <v>100</v>
      </c>
      <c r="J189" s="605">
        <v>2</v>
      </c>
      <c r="K189" s="608">
        <f>H189*J189</f>
        <v>0</v>
      </c>
      <c r="L189" s="611">
        <f>I189*J189</f>
        <v>200</v>
      </c>
      <c r="M189" s="614">
        <f>SUM(K189/L189)</f>
        <v>0</v>
      </c>
      <c r="N189" s="627"/>
      <c r="O189" s="564"/>
      <c r="P189" s="588"/>
      <c r="Q189" s="666"/>
      <c r="R189" s="486"/>
      <c r="S189" s="2"/>
    </row>
    <row r="190" spans="1:19">
      <c r="A190" s="3"/>
      <c r="B190" s="477"/>
      <c r="C190" s="603"/>
      <c r="D190" s="185" t="s">
        <v>200</v>
      </c>
      <c r="E190" s="294"/>
      <c r="F190" s="266"/>
      <c r="G190" s="262"/>
      <c r="H190" s="513"/>
      <c r="I190" s="38">
        <v>16</v>
      </c>
      <c r="J190" s="606"/>
      <c r="K190" s="609"/>
      <c r="L190" s="612"/>
      <c r="M190" s="615"/>
      <c r="N190" s="627"/>
      <c r="O190" s="564"/>
      <c r="P190" s="588"/>
      <c r="Q190" s="666"/>
      <c r="R190" s="486"/>
      <c r="S190" s="2"/>
    </row>
    <row r="191" spans="1:19">
      <c r="A191" s="3"/>
      <c r="B191" s="477"/>
      <c r="C191" s="603"/>
      <c r="D191" s="185" t="s">
        <v>201</v>
      </c>
      <c r="E191" s="295"/>
      <c r="F191" s="38"/>
      <c r="G191" s="242"/>
      <c r="H191" s="513"/>
      <c r="I191" s="38">
        <v>20</v>
      </c>
      <c r="J191" s="606"/>
      <c r="K191" s="609"/>
      <c r="L191" s="612"/>
      <c r="M191" s="615"/>
      <c r="N191" s="627"/>
      <c r="O191" s="564"/>
      <c r="P191" s="588"/>
      <c r="Q191" s="666"/>
      <c r="R191" s="486"/>
      <c r="S191" s="2"/>
    </row>
    <row r="192" spans="1:19">
      <c r="A192" s="3"/>
      <c r="B192" s="477"/>
      <c r="C192" s="603"/>
      <c r="D192" s="185" t="s">
        <v>202</v>
      </c>
      <c r="E192" s="295"/>
      <c r="F192" s="38"/>
      <c r="G192" s="242"/>
      <c r="H192" s="513"/>
      <c r="I192" s="38">
        <v>16</v>
      </c>
      <c r="J192" s="606"/>
      <c r="K192" s="609"/>
      <c r="L192" s="612"/>
      <c r="M192" s="615"/>
      <c r="N192" s="627"/>
      <c r="O192" s="564"/>
      <c r="P192" s="588"/>
      <c r="Q192" s="666"/>
      <c r="R192" s="486"/>
      <c r="S192" s="2"/>
    </row>
    <row r="193" spans="1:19">
      <c r="A193" s="3"/>
      <c r="B193" s="477"/>
      <c r="C193" s="603"/>
      <c r="D193" s="185" t="s">
        <v>203</v>
      </c>
      <c r="E193" s="295"/>
      <c r="F193" s="38"/>
      <c r="G193" s="242"/>
      <c r="H193" s="513"/>
      <c r="I193" s="38">
        <v>16</v>
      </c>
      <c r="J193" s="606"/>
      <c r="K193" s="609"/>
      <c r="L193" s="612"/>
      <c r="M193" s="615"/>
      <c r="N193" s="627"/>
      <c r="O193" s="564"/>
      <c r="P193" s="588"/>
      <c r="Q193" s="666"/>
      <c r="R193" s="486"/>
      <c r="S193" s="2"/>
    </row>
    <row r="194" spans="1:19">
      <c r="A194" s="3"/>
      <c r="B194" s="477"/>
      <c r="C194" s="603"/>
      <c r="D194" s="185" t="s">
        <v>204</v>
      </c>
      <c r="E194" s="295"/>
      <c r="F194" s="38"/>
      <c r="G194" s="242"/>
      <c r="H194" s="513"/>
      <c r="I194" s="38">
        <v>16</v>
      </c>
      <c r="J194" s="606"/>
      <c r="K194" s="609"/>
      <c r="L194" s="612"/>
      <c r="M194" s="615"/>
      <c r="N194" s="627"/>
      <c r="O194" s="564"/>
      <c r="P194" s="588"/>
      <c r="Q194" s="666"/>
      <c r="R194" s="486"/>
      <c r="S194" s="2"/>
    </row>
    <row r="195" spans="1:19">
      <c r="A195" s="3"/>
      <c r="B195" s="477"/>
      <c r="C195" s="604"/>
      <c r="D195" s="185" t="s">
        <v>205</v>
      </c>
      <c r="E195" s="296"/>
      <c r="F195" s="40"/>
      <c r="G195" s="243"/>
      <c r="H195" s="515"/>
      <c r="I195" s="40">
        <v>16</v>
      </c>
      <c r="J195" s="607"/>
      <c r="K195" s="610"/>
      <c r="L195" s="613"/>
      <c r="M195" s="616"/>
      <c r="N195" s="627"/>
      <c r="O195" s="564"/>
      <c r="P195" s="588"/>
      <c r="Q195" s="666"/>
      <c r="R195" s="486"/>
      <c r="S195" s="2"/>
    </row>
    <row r="196" spans="1:19">
      <c r="A196" s="3"/>
      <c r="B196" s="477"/>
      <c r="C196" s="602" t="s">
        <v>85</v>
      </c>
      <c r="D196" s="184" t="s">
        <v>66</v>
      </c>
      <c r="E196" s="91"/>
      <c r="F196" s="36"/>
      <c r="G196" s="272" t="s">
        <v>151</v>
      </c>
      <c r="H196" s="534"/>
      <c r="I196" s="36">
        <v>100</v>
      </c>
      <c r="J196" s="605">
        <v>2</v>
      </c>
      <c r="K196" s="608">
        <f>H196*J196</f>
        <v>0</v>
      </c>
      <c r="L196" s="611">
        <f>I196*J196</f>
        <v>200</v>
      </c>
      <c r="M196" s="614">
        <f>SUM(K196/L196)</f>
        <v>0</v>
      </c>
      <c r="N196" s="627"/>
      <c r="O196" s="564"/>
      <c r="P196" s="588"/>
      <c r="Q196" s="666"/>
      <c r="R196" s="486"/>
      <c r="S196" s="2"/>
    </row>
    <row r="197" spans="1:19">
      <c r="A197" s="3"/>
      <c r="B197" s="477"/>
      <c r="C197" s="648"/>
      <c r="D197" s="185" t="s">
        <v>206</v>
      </c>
      <c r="E197" s="261"/>
      <c r="F197" s="266"/>
      <c r="G197" s="275"/>
      <c r="H197" s="529"/>
      <c r="I197" s="38">
        <v>25</v>
      </c>
      <c r="J197" s="620"/>
      <c r="K197" s="644"/>
      <c r="L197" s="646"/>
      <c r="M197" s="573"/>
      <c r="N197" s="627"/>
      <c r="O197" s="564"/>
      <c r="P197" s="588"/>
      <c r="Q197" s="666"/>
      <c r="R197" s="486"/>
      <c r="S197" s="2"/>
    </row>
    <row r="198" spans="1:19">
      <c r="A198" s="3"/>
      <c r="B198" s="477"/>
      <c r="C198" s="648"/>
      <c r="D198" s="185" t="s">
        <v>207</v>
      </c>
      <c r="E198" s="261"/>
      <c r="F198" s="266"/>
      <c r="G198" s="275"/>
      <c r="H198" s="529"/>
      <c r="I198" s="38">
        <v>25</v>
      </c>
      <c r="J198" s="620"/>
      <c r="K198" s="644"/>
      <c r="L198" s="646"/>
      <c r="M198" s="573"/>
      <c r="N198" s="627"/>
      <c r="O198" s="564"/>
      <c r="P198" s="588"/>
      <c r="Q198" s="666"/>
      <c r="R198" s="486"/>
      <c r="S198" s="2"/>
    </row>
    <row r="199" spans="1:19">
      <c r="A199" s="3"/>
      <c r="B199" s="477"/>
      <c r="C199" s="648"/>
      <c r="D199" s="185" t="s">
        <v>208</v>
      </c>
      <c r="E199" s="261"/>
      <c r="F199" s="266"/>
      <c r="G199" s="275"/>
      <c r="H199" s="529"/>
      <c r="I199" s="38">
        <v>25</v>
      </c>
      <c r="J199" s="620"/>
      <c r="K199" s="644"/>
      <c r="L199" s="646"/>
      <c r="M199" s="573"/>
      <c r="N199" s="627"/>
      <c r="O199" s="564"/>
      <c r="P199" s="588"/>
      <c r="Q199" s="666"/>
      <c r="R199" s="486"/>
      <c r="S199" s="2"/>
    </row>
    <row r="200" spans="1:19">
      <c r="A200" s="3"/>
      <c r="B200" s="477"/>
      <c r="C200" s="649"/>
      <c r="D200" s="186" t="s">
        <v>209</v>
      </c>
      <c r="E200" s="274"/>
      <c r="F200" s="270"/>
      <c r="G200" s="276"/>
      <c r="H200" s="530"/>
      <c r="I200" s="40">
        <v>25</v>
      </c>
      <c r="J200" s="621"/>
      <c r="K200" s="645"/>
      <c r="L200" s="647"/>
      <c r="M200" s="622"/>
      <c r="N200" s="627"/>
      <c r="O200" s="564"/>
      <c r="P200" s="588"/>
      <c r="Q200" s="666"/>
      <c r="R200" s="486"/>
      <c r="S200" s="2"/>
    </row>
    <row r="201" spans="1:19">
      <c r="A201" s="3"/>
      <c r="B201" s="477"/>
      <c r="C201" s="602" t="s">
        <v>86</v>
      </c>
      <c r="D201" s="184" t="s">
        <v>35</v>
      </c>
      <c r="E201" s="91"/>
      <c r="F201" s="36"/>
      <c r="G201" s="277" t="s">
        <v>151</v>
      </c>
      <c r="H201" s="534"/>
      <c r="I201" s="36">
        <v>100</v>
      </c>
      <c r="J201" s="605">
        <v>3</v>
      </c>
      <c r="K201" s="608">
        <f>H201*J201</f>
        <v>0</v>
      </c>
      <c r="L201" s="611">
        <f>I201*J201</f>
        <v>300</v>
      </c>
      <c r="M201" s="614">
        <f>SUM(K201/L201)</f>
        <v>0</v>
      </c>
      <c r="N201" s="627"/>
      <c r="O201" s="564"/>
      <c r="P201" s="588"/>
      <c r="Q201" s="666"/>
      <c r="R201" s="486"/>
      <c r="S201" s="2"/>
    </row>
    <row r="202" spans="1:19">
      <c r="A202" s="3"/>
      <c r="B202" s="477"/>
      <c r="C202" s="648"/>
      <c r="D202" s="185" t="s">
        <v>210</v>
      </c>
      <c r="E202" s="261"/>
      <c r="F202" s="266"/>
      <c r="G202" s="273"/>
      <c r="H202" s="531"/>
      <c r="I202" s="38">
        <v>30</v>
      </c>
      <c r="J202" s="620"/>
      <c r="K202" s="644"/>
      <c r="L202" s="646"/>
      <c r="M202" s="573"/>
      <c r="N202" s="627"/>
      <c r="O202" s="564"/>
      <c r="P202" s="588"/>
      <c r="Q202" s="666"/>
      <c r="R202" s="486"/>
      <c r="S202" s="2"/>
    </row>
    <row r="203" spans="1:19">
      <c r="A203" s="3"/>
      <c r="B203" s="477"/>
      <c r="C203" s="648"/>
      <c r="D203" s="185" t="s">
        <v>211</v>
      </c>
      <c r="E203" s="261"/>
      <c r="F203" s="266"/>
      <c r="G203" s="273"/>
      <c r="H203" s="531"/>
      <c r="I203" s="38">
        <v>30</v>
      </c>
      <c r="J203" s="620"/>
      <c r="K203" s="644"/>
      <c r="L203" s="646"/>
      <c r="M203" s="573"/>
      <c r="N203" s="627"/>
      <c r="O203" s="564"/>
      <c r="P203" s="588"/>
      <c r="Q203" s="666"/>
      <c r="R203" s="486"/>
      <c r="S203" s="2"/>
    </row>
    <row r="204" spans="1:19">
      <c r="A204" s="3"/>
      <c r="B204" s="477"/>
      <c r="C204" s="649"/>
      <c r="D204" s="185" t="s">
        <v>212</v>
      </c>
      <c r="E204" s="261"/>
      <c r="F204" s="266"/>
      <c r="G204" s="280"/>
      <c r="H204" s="532"/>
      <c r="I204" s="38">
        <v>40</v>
      </c>
      <c r="J204" s="621"/>
      <c r="K204" s="645"/>
      <c r="L204" s="647"/>
      <c r="M204" s="622"/>
      <c r="N204" s="627"/>
      <c r="O204" s="564"/>
      <c r="P204" s="588"/>
      <c r="Q204" s="666"/>
      <c r="R204" s="486"/>
      <c r="S204" s="2"/>
    </row>
    <row r="205" spans="1:19">
      <c r="A205" s="3"/>
      <c r="B205" s="477"/>
      <c r="C205" s="602" t="s">
        <v>87</v>
      </c>
      <c r="D205" s="184" t="s">
        <v>67</v>
      </c>
      <c r="E205" s="91"/>
      <c r="F205" s="36"/>
      <c r="G205" s="281" t="s">
        <v>151</v>
      </c>
      <c r="H205" s="534"/>
      <c r="I205" s="36">
        <v>100</v>
      </c>
      <c r="J205" s="605">
        <v>2</v>
      </c>
      <c r="K205" s="608">
        <f>H205*J205</f>
        <v>0</v>
      </c>
      <c r="L205" s="611">
        <f>I205*J205</f>
        <v>200</v>
      </c>
      <c r="M205" s="614">
        <f>SUM(K205/L205)</f>
        <v>0</v>
      </c>
      <c r="N205" s="627"/>
      <c r="O205" s="564"/>
      <c r="P205" s="588"/>
      <c r="Q205" s="666"/>
      <c r="R205" s="486"/>
      <c r="S205" s="2"/>
    </row>
    <row r="206" spans="1:19">
      <c r="A206" s="3"/>
      <c r="B206" s="477"/>
      <c r="C206" s="648"/>
      <c r="D206" s="185" t="s">
        <v>213</v>
      </c>
      <c r="E206" s="261"/>
      <c r="F206" s="266"/>
      <c r="G206" s="273"/>
      <c r="H206" s="513"/>
      <c r="I206" s="38">
        <v>10</v>
      </c>
      <c r="J206" s="620"/>
      <c r="K206" s="644"/>
      <c r="L206" s="646"/>
      <c r="M206" s="573"/>
      <c r="N206" s="627"/>
      <c r="O206" s="564"/>
      <c r="P206" s="588"/>
      <c r="Q206" s="666"/>
      <c r="R206" s="486"/>
      <c r="S206" s="2"/>
    </row>
    <row r="207" spans="1:19">
      <c r="A207" s="3"/>
      <c r="B207" s="477"/>
      <c r="C207" s="648"/>
      <c r="D207" s="185" t="s">
        <v>214</v>
      </c>
      <c r="E207" s="261"/>
      <c r="F207" s="266"/>
      <c r="G207" s="273"/>
      <c r="H207" s="513"/>
      <c r="I207" s="38">
        <v>10</v>
      </c>
      <c r="J207" s="620"/>
      <c r="K207" s="644"/>
      <c r="L207" s="646"/>
      <c r="M207" s="573"/>
      <c r="N207" s="627"/>
      <c r="O207" s="564"/>
      <c r="P207" s="588"/>
      <c r="Q207" s="666"/>
      <c r="R207" s="486"/>
      <c r="S207" s="2"/>
    </row>
    <row r="208" spans="1:19">
      <c r="A208" s="3"/>
      <c r="B208" s="477"/>
      <c r="C208" s="648"/>
      <c r="D208" s="185" t="s">
        <v>215</v>
      </c>
      <c r="E208" s="261"/>
      <c r="F208" s="266"/>
      <c r="G208" s="273"/>
      <c r="H208" s="513"/>
      <c r="I208" s="38">
        <v>20</v>
      </c>
      <c r="J208" s="620"/>
      <c r="K208" s="644"/>
      <c r="L208" s="646"/>
      <c r="M208" s="573"/>
      <c r="N208" s="627"/>
      <c r="O208" s="564"/>
      <c r="P208" s="588"/>
      <c r="Q208" s="666"/>
      <c r="R208" s="486"/>
      <c r="S208" s="2"/>
    </row>
    <row r="209" spans="1:19">
      <c r="A209" s="3"/>
      <c r="B209" s="477"/>
      <c r="C209" s="648"/>
      <c r="D209" s="185" t="s">
        <v>216</v>
      </c>
      <c r="E209" s="261"/>
      <c r="F209" s="266"/>
      <c r="G209" s="273"/>
      <c r="H209" s="513"/>
      <c r="I209" s="38">
        <v>10</v>
      </c>
      <c r="J209" s="620"/>
      <c r="K209" s="644"/>
      <c r="L209" s="646"/>
      <c r="M209" s="573"/>
      <c r="N209" s="627"/>
      <c r="O209" s="564"/>
      <c r="P209" s="588"/>
      <c r="Q209" s="666"/>
      <c r="R209" s="486"/>
      <c r="S209" s="2"/>
    </row>
    <row r="210" spans="1:19">
      <c r="A210" s="3"/>
      <c r="B210" s="477"/>
      <c r="C210" s="648"/>
      <c r="D210" s="185" t="s">
        <v>217</v>
      </c>
      <c r="E210" s="261"/>
      <c r="F210" s="266"/>
      <c r="G210" s="273"/>
      <c r="H210" s="513"/>
      <c r="I210" s="38">
        <v>10</v>
      </c>
      <c r="J210" s="620"/>
      <c r="K210" s="644"/>
      <c r="L210" s="646"/>
      <c r="M210" s="573"/>
      <c r="N210" s="627"/>
      <c r="O210" s="564"/>
      <c r="P210" s="588"/>
      <c r="Q210" s="666"/>
      <c r="R210" s="486"/>
      <c r="S210" s="2"/>
    </row>
    <row r="211" spans="1:19">
      <c r="A211" s="3"/>
      <c r="B211" s="477"/>
      <c r="C211" s="648"/>
      <c r="D211" s="185" t="s">
        <v>218</v>
      </c>
      <c r="E211" s="261"/>
      <c r="F211" s="266"/>
      <c r="G211" s="273"/>
      <c r="H211" s="513"/>
      <c r="I211" s="38">
        <v>10</v>
      </c>
      <c r="J211" s="620"/>
      <c r="K211" s="644"/>
      <c r="L211" s="646"/>
      <c r="M211" s="573"/>
      <c r="N211" s="627"/>
      <c r="O211" s="564"/>
      <c r="P211" s="588"/>
      <c r="Q211" s="666"/>
      <c r="R211" s="486"/>
      <c r="S211" s="2"/>
    </row>
    <row r="212" spans="1:19">
      <c r="A212" s="3"/>
      <c r="B212" s="477"/>
      <c r="C212" s="648"/>
      <c r="D212" s="185" t="s">
        <v>219</v>
      </c>
      <c r="E212" s="261"/>
      <c r="F212" s="266"/>
      <c r="G212" s="273"/>
      <c r="H212" s="513"/>
      <c r="I212" s="38">
        <v>10</v>
      </c>
      <c r="J212" s="620"/>
      <c r="K212" s="644"/>
      <c r="L212" s="646"/>
      <c r="M212" s="573"/>
      <c r="N212" s="627"/>
      <c r="O212" s="564"/>
      <c r="P212" s="588"/>
      <c r="Q212" s="666"/>
      <c r="R212" s="486"/>
      <c r="S212" s="2"/>
    </row>
    <row r="213" spans="1:19">
      <c r="A213" s="3"/>
      <c r="B213" s="477"/>
      <c r="C213" s="648"/>
      <c r="D213" s="185" t="s">
        <v>220</v>
      </c>
      <c r="E213" s="261"/>
      <c r="F213" s="266"/>
      <c r="G213" s="273"/>
      <c r="H213" s="513"/>
      <c r="I213" s="38">
        <v>10</v>
      </c>
      <c r="J213" s="620"/>
      <c r="K213" s="644"/>
      <c r="L213" s="646"/>
      <c r="M213" s="573"/>
      <c r="N213" s="627"/>
      <c r="O213" s="564"/>
      <c r="P213" s="588"/>
      <c r="Q213" s="666"/>
      <c r="R213" s="486"/>
      <c r="S213" s="2"/>
    </row>
    <row r="214" spans="1:19">
      <c r="A214" s="3"/>
      <c r="B214" s="477"/>
      <c r="C214" s="649"/>
      <c r="D214" s="185" t="s">
        <v>221</v>
      </c>
      <c r="E214" s="278"/>
      <c r="F214" s="279"/>
      <c r="G214" s="280"/>
      <c r="H214" s="515"/>
      <c r="I214" s="38">
        <v>10</v>
      </c>
      <c r="J214" s="621"/>
      <c r="K214" s="645"/>
      <c r="L214" s="647"/>
      <c r="M214" s="622"/>
      <c r="N214" s="627"/>
      <c r="O214" s="564"/>
      <c r="P214" s="588"/>
      <c r="Q214" s="666"/>
      <c r="R214" s="486"/>
      <c r="S214" s="2"/>
    </row>
    <row r="215" spans="1:19">
      <c r="A215" s="3"/>
      <c r="B215" s="477"/>
      <c r="C215" s="602" t="s">
        <v>88</v>
      </c>
      <c r="D215" s="184" t="s">
        <v>68</v>
      </c>
      <c r="E215" s="91"/>
      <c r="F215" s="36"/>
      <c r="G215" s="282" t="s">
        <v>151</v>
      </c>
      <c r="H215" s="534"/>
      <c r="I215" s="36">
        <v>100</v>
      </c>
      <c r="J215" s="605">
        <v>2</v>
      </c>
      <c r="K215" s="608">
        <f>H215*J215</f>
        <v>0</v>
      </c>
      <c r="L215" s="611">
        <f>I215*J215</f>
        <v>200</v>
      </c>
      <c r="M215" s="614">
        <f>SUM(K215/L215)</f>
        <v>0</v>
      </c>
      <c r="N215" s="627"/>
      <c r="O215" s="564"/>
      <c r="P215" s="588"/>
      <c r="Q215" s="666"/>
      <c r="R215" s="486"/>
      <c r="S215" s="2"/>
    </row>
    <row r="216" spans="1:19">
      <c r="A216" s="3"/>
      <c r="B216" s="477"/>
      <c r="C216" s="648"/>
      <c r="D216" s="185" t="s">
        <v>222</v>
      </c>
      <c r="E216" s="261"/>
      <c r="F216" s="266"/>
      <c r="G216" s="273"/>
      <c r="H216" s="513"/>
      <c r="I216" s="38">
        <v>25</v>
      </c>
      <c r="J216" s="620"/>
      <c r="K216" s="644"/>
      <c r="L216" s="646"/>
      <c r="M216" s="573"/>
      <c r="N216" s="627"/>
      <c r="O216" s="564"/>
      <c r="P216" s="588"/>
      <c r="Q216" s="666"/>
      <c r="R216" s="486"/>
      <c r="S216" s="2"/>
    </row>
    <row r="217" spans="1:19">
      <c r="A217" s="3"/>
      <c r="B217" s="477"/>
      <c r="C217" s="648"/>
      <c r="D217" s="185" t="s">
        <v>223</v>
      </c>
      <c r="E217" s="261"/>
      <c r="F217" s="266"/>
      <c r="G217" s="273"/>
      <c r="H217" s="513"/>
      <c r="I217" s="38">
        <v>25</v>
      </c>
      <c r="J217" s="620"/>
      <c r="K217" s="644"/>
      <c r="L217" s="646"/>
      <c r="M217" s="573"/>
      <c r="N217" s="627"/>
      <c r="O217" s="564"/>
      <c r="P217" s="588"/>
      <c r="Q217" s="666"/>
      <c r="R217" s="486"/>
      <c r="S217" s="2"/>
    </row>
    <row r="218" spans="1:19">
      <c r="A218" s="3"/>
      <c r="B218" s="477"/>
      <c r="C218" s="648"/>
      <c r="D218" s="185" t="s">
        <v>224</v>
      </c>
      <c r="E218" s="261"/>
      <c r="F218" s="266"/>
      <c r="G218" s="273"/>
      <c r="H218" s="513"/>
      <c r="I218" s="38">
        <v>25</v>
      </c>
      <c r="J218" s="620"/>
      <c r="K218" s="644"/>
      <c r="L218" s="646"/>
      <c r="M218" s="573"/>
      <c r="N218" s="627"/>
      <c r="O218" s="564"/>
      <c r="P218" s="588"/>
      <c r="Q218" s="666"/>
      <c r="R218" s="486"/>
      <c r="S218" s="2"/>
    </row>
    <row r="219" spans="1:19" ht="15.75" thickBot="1">
      <c r="A219" s="3"/>
      <c r="B219" s="477"/>
      <c r="C219" s="642"/>
      <c r="D219" s="192" t="s">
        <v>225</v>
      </c>
      <c r="E219" s="283"/>
      <c r="F219" s="284"/>
      <c r="G219" s="285"/>
      <c r="H219" s="517"/>
      <c r="I219" s="102">
        <v>25</v>
      </c>
      <c r="J219" s="652"/>
      <c r="K219" s="653"/>
      <c r="L219" s="654"/>
      <c r="M219" s="655"/>
      <c r="N219" s="634"/>
      <c r="O219" s="594"/>
      <c r="P219" s="651"/>
      <c r="Q219" s="667"/>
      <c r="R219" s="486"/>
      <c r="S219" s="2"/>
    </row>
  </sheetData>
  <protectedRanges>
    <protectedRange sqref="H152:H182 H57:H62 H35:H42 H15:H33 H44:H47 H64:H70 H119:H124 H184:H188 H190:H195 H197:H200 H202:H204 H206:H214 H216:H219 H49:H55 H72:H87 H89:H96 H98:H117 H126:H150 H7:H12" name="Bereich1"/>
  </protectedRanges>
  <dataConsolidate/>
  <mergeCells count="188">
    <mergeCell ref="G2:S2"/>
    <mergeCell ref="G3:S3"/>
    <mergeCell ref="B5:B6"/>
    <mergeCell ref="J183:J188"/>
    <mergeCell ref="K183:K188"/>
    <mergeCell ref="L183:L188"/>
    <mergeCell ref="M183:M188"/>
    <mergeCell ref="C189:C195"/>
    <mergeCell ref="J189:J195"/>
    <mergeCell ref="K189:K195"/>
    <mergeCell ref="L189:L195"/>
    <mergeCell ref="M189:M195"/>
    <mergeCell ref="Q182:Q219"/>
    <mergeCell ref="Q111:Q138"/>
    <mergeCell ref="N111:N138"/>
    <mergeCell ref="O111:O138"/>
    <mergeCell ref="P111:P138"/>
    <mergeCell ref="M201:M204"/>
    <mergeCell ref="C141:C144"/>
    <mergeCell ref="J141:J144"/>
    <mergeCell ref="K141:K144"/>
    <mergeCell ref="L141:L144"/>
    <mergeCell ref="M141:M144"/>
    <mergeCell ref="C145:C150"/>
    <mergeCell ref="J205:J214"/>
    <mergeCell ref="K205:K214"/>
    <mergeCell ref="L205:L214"/>
    <mergeCell ref="M205:M214"/>
    <mergeCell ref="J125:J134"/>
    <mergeCell ref="K125:K134"/>
    <mergeCell ref="L125:L134"/>
    <mergeCell ref="M125:M134"/>
    <mergeCell ref="C112:C117"/>
    <mergeCell ref="J112:J117"/>
    <mergeCell ref="K112:K117"/>
    <mergeCell ref="L112:L117"/>
    <mergeCell ref="M112:M117"/>
    <mergeCell ref="C118:C124"/>
    <mergeCell ref="C196:C200"/>
    <mergeCell ref="J196:J200"/>
    <mergeCell ref="K196:K200"/>
    <mergeCell ref="L196:L200"/>
    <mergeCell ref="M196:M200"/>
    <mergeCell ref="M164:M169"/>
    <mergeCell ref="C171:C175"/>
    <mergeCell ref="J171:J175"/>
    <mergeCell ref="K171:K175"/>
    <mergeCell ref="C183:C188"/>
    <mergeCell ref="C201:C204"/>
    <mergeCell ref="J201:J204"/>
    <mergeCell ref="K201:K204"/>
    <mergeCell ref="L201:L204"/>
    <mergeCell ref="K176:K178"/>
    <mergeCell ref="L176:L178"/>
    <mergeCell ref="M176:M178"/>
    <mergeCell ref="M118:M124"/>
    <mergeCell ref="P140:P179"/>
    <mergeCell ref="N182:N219"/>
    <mergeCell ref="O182:O219"/>
    <mergeCell ref="P182:P219"/>
    <mergeCell ref="K164:K169"/>
    <mergeCell ref="L164:L169"/>
    <mergeCell ref="L171:L175"/>
    <mergeCell ref="M171:M175"/>
    <mergeCell ref="C176:C178"/>
    <mergeCell ref="J176:J178"/>
    <mergeCell ref="C215:C219"/>
    <mergeCell ref="J215:J219"/>
    <mergeCell ref="K215:K219"/>
    <mergeCell ref="L215:L219"/>
    <mergeCell ref="M215:M219"/>
    <mergeCell ref="C205:C214"/>
    <mergeCell ref="J145:J150"/>
    <mergeCell ref="K145:K150"/>
    <mergeCell ref="N140:N179"/>
    <mergeCell ref="L145:L150"/>
    <mergeCell ref="M145:M150"/>
    <mergeCell ref="C151:C162"/>
    <mergeCell ref="J151:J162"/>
    <mergeCell ref="K151:K162"/>
    <mergeCell ref="L151:L162"/>
    <mergeCell ref="M151:M162"/>
    <mergeCell ref="C164:C169"/>
    <mergeCell ref="J164:J169"/>
    <mergeCell ref="C88:C92"/>
    <mergeCell ref="J88:J92"/>
    <mergeCell ref="K88:K92"/>
    <mergeCell ref="L88:L92"/>
    <mergeCell ref="M88:M92"/>
    <mergeCell ref="C125:C134"/>
    <mergeCell ref="C93:C95"/>
    <mergeCell ref="J93:J95"/>
    <mergeCell ref="K93:K95"/>
    <mergeCell ref="L93:L95"/>
    <mergeCell ref="M93:M95"/>
    <mergeCell ref="C97:C104"/>
    <mergeCell ref="J97:J104"/>
    <mergeCell ref="K97:K104"/>
    <mergeCell ref="L97:L104"/>
    <mergeCell ref="M97:M104"/>
    <mergeCell ref="J118:J124"/>
    <mergeCell ref="C105:C109"/>
    <mergeCell ref="J105:J109"/>
    <mergeCell ref="K105:K109"/>
    <mergeCell ref="L105:L109"/>
    <mergeCell ref="M105:M109"/>
    <mergeCell ref="K118:K124"/>
    <mergeCell ref="L118:L124"/>
    <mergeCell ref="C83:C85"/>
    <mergeCell ref="J83:J85"/>
    <mergeCell ref="K83:K85"/>
    <mergeCell ref="L83:L85"/>
    <mergeCell ref="M83:M85"/>
    <mergeCell ref="C71:C79"/>
    <mergeCell ref="J71:J79"/>
    <mergeCell ref="K71:K79"/>
    <mergeCell ref="L71:L79"/>
    <mergeCell ref="M71:M79"/>
    <mergeCell ref="C80:C82"/>
    <mergeCell ref="J80:J82"/>
    <mergeCell ref="K80:K82"/>
    <mergeCell ref="L80:L82"/>
    <mergeCell ref="M80:M82"/>
    <mergeCell ref="C56:C62"/>
    <mergeCell ref="J56:J62"/>
    <mergeCell ref="K56:K62"/>
    <mergeCell ref="L56:L62"/>
    <mergeCell ref="M56:M62"/>
    <mergeCell ref="C63:C70"/>
    <mergeCell ref="J63:J70"/>
    <mergeCell ref="K63:K70"/>
    <mergeCell ref="L63:L70"/>
    <mergeCell ref="M63:M70"/>
    <mergeCell ref="C48:C52"/>
    <mergeCell ref="J48:J52"/>
    <mergeCell ref="K48:K52"/>
    <mergeCell ref="L48:L52"/>
    <mergeCell ref="M48:M52"/>
    <mergeCell ref="C53:C55"/>
    <mergeCell ref="J53:J55"/>
    <mergeCell ref="K53:K55"/>
    <mergeCell ref="L53:L55"/>
    <mergeCell ref="M53:M55"/>
    <mergeCell ref="C24:C26"/>
    <mergeCell ref="J24:J26"/>
    <mergeCell ref="K24:K26"/>
    <mergeCell ref="L24:L26"/>
    <mergeCell ref="M24:M26"/>
    <mergeCell ref="N30:N40"/>
    <mergeCell ref="C43:C47"/>
    <mergeCell ref="J43:J47"/>
    <mergeCell ref="K43:K47"/>
    <mergeCell ref="L43:L47"/>
    <mergeCell ref="M43:M47"/>
    <mergeCell ref="J34:J40"/>
    <mergeCell ref="M34:M40"/>
    <mergeCell ref="S13:S179"/>
    <mergeCell ref="N14:N28"/>
    <mergeCell ref="O14:O28"/>
    <mergeCell ref="P14:P28"/>
    <mergeCell ref="Q14:Q28"/>
    <mergeCell ref="O30:O40"/>
    <mergeCell ref="P30:P40"/>
    <mergeCell ref="Q30:Q40"/>
    <mergeCell ref="N42:N109"/>
    <mergeCell ref="O42:O109"/>
    <mergeCell ref="P42:P109"/>
    <mergeCell ref="Q42:Q109"/>
    <mergeCell ref="Q140:Q179"/>
    <mergeCell ref="O140:O179"/>
    <mergeCell ref="S7:S12"/>
    <mergeCell ref="C5:D6"/>
    <mergeCell ref="G5:G6"/>
    <mergeCell ref="H5:I5"/>
    <mergeCell ref="J5:J6"/>
    <mergeCell ref="K5:L5"/>
    <mergeCell ref="M5:M6"/>
    <mergeCell ref="N5:O5"/>
    <mergeCell ref="P5:P6"/>
    <mergeCell ref="Q5:Q6"/>
    <mergeCell ref="S5:S6"/>
    <mergeCell ref="N9:N12"/>
    <mergeCell ref="O9:O12"/>
    <mergeCell ref="Q9:Q12"/>
    <mergeCell ref="C8:C12"/>
    <mergeCell ref="P8:P12"/>
    <mergeCell ref="J8:J12"/>
    <mergeCell ref="M8:M12"/>
  </mergeCells>
  <phoneticPr fontId="42" type="noConversion"/>
  <conditionalFormatting sqref="S7:S12">
    <cfRule type="containsText" dxfId="1" priority="1" operator="containsText" text="Mindest-anforderung nicht erfüllt">
      <formula>NOT(ISERROR(SEARCH("Mindest-anforderung nicht erfüllt",S7)))</formula>
    </cfRule>
    <cfRule type="containsText" dxfId="0" priority="2" operator="containsText" text="Mindestanforderung nicht erfüllt">
      <formula>NOT(ISERROR(SEARCH("Mindestanforderung nicht erfüllt",S7)))</formula>
    </cfRule>
  </conditionalFormatting>
  <dataValidations count="1">
    <dataValidation type="list" allowBlank="1" showInputMessage="1" showErrorMessage="1" sqref="H9:H12">
      <formula1>Dropdown!$A$2:$A$3</formula1>
    </dataValidation>
  </dataValidations>
  <pageMargins left="0.70866141732283472" right="0.70866141732283472" top="0.78740157480314965" bottom="0.78740157480314965" header="0.31496062992125984" footer="0.31496062992125984"/>
  <pageSetup paperSize="9" scale="70" fitToHeight="0" orientation="landscape" r:id="rId1"/>
  <rowBreaks count="4" manualBreakCount="4">
    <brk id="40" max="18" man="1"/>
    <brk id="124" max="18" man="1"/>
    <brk id="163" max="18" man="1"/>
    <brk id="204" max="18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Dropdown!A2:A3</xm:f>
          </x14:formula1>
          <xm:sqref>H9:H12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3"/>
  <sheetViews>
    <sheetView showGridLines="0" zoomScale="70" zoomScaleNormal="70" workbookViewId="0">
      <selection activeCell="T45" sqref="T45"/>
    </sheetView>
  </sheetViews>
  <sheetFormatPr baseColWidth="10" defaultRowHeight="15"/>
  <cols>
    <col min="1" max="1" width="2.5703125" customWidth="1"/>
    <col min="2" max="2" width="62.140625" customWidth="1"/>
    <col min="3" max="3" width="24.42578125" customWidth="1"/>
    <col min="4" max="4" width="16.7109375" customWidth="1"/>
    <col min="257" max="257" width="2.5703125" customWidth="1"/>
    <col min="258" max="258" width="62.140625" customWidth="1"/>
    <col min="259" max="259" width="24.42578125" customWidth="1"/>
    <col min="260" max="260" width="16.7109375" customWidth="1"/>
    <col min="513" max="513" width="2.5703125" customWidth="1"/>
    <col min="514" max="514" width="62.140625" customWidth="1"/>
    <col min="515" max="515" width="24.42578125" customWidth="1"/>
    <col min="516" max="516" width="16.7109375" customWidth="1"/>
    <col min="769" max="769" width="2.5703125" customWidth="1"/>
    <col min="770" max="770" width="62.140625" customWidth="1"/>
    <col min="771" max="771" width="24.42578125" customWidth="1"/>
    <col min="772" max="772" width="16.7109375" customWidth="1"/>
    <col min="1025" max="1025" width="2.5703125" customWidth="1"/>
    <col min="1026" max="1026" width="62.140625" customWidth="1"/>
    <col min="1027" max="1027" width="24.42578125" customWidth="1"/>
    <col min="1028" max="1028" width="16.7109375" customWidth="1"/>
    <col min="1281" max="1281" width="2.5703125" customWidth="1"/>
    <col min="1282" max="1282" width="62.140625" customWidth="1"/>
    <col min="1283" max="1283" width="24.42578125" customWidth="1"/>
    <col min="1284" max="1284" width="16.7109375" customWidth="1"/>
    <col min="1537" max="1537" width="2.5703125" customWidth="1"/>
    <col min="1538" max="1538" width="62.140625" customWidth="1"/>
    <col min="1539" max="1539" width="24.42578125" customWidth="1"/>
    <col min="1540" max="1540" width="16.7109375" customWidth="1"/>
    <col min="1793" max="1793" width="2.5703125" customWidth="1"/>
    <col min="1794" max="1794" width="62.140625" customWidth="1"/>
    <col min="1795" max="1795" width="24.42578125" customWidth="1"/>
    <col min="1796" max="1796" width="16.7109375" customWidth="1"/>
    <col min="2049" max="2049" width="2.5703125" customWidth="1"/>
    <col min="2050" max="2050" width="62.140625" customWidth="1"/>
    <col min="2051" max="2051" width="24.42578125" customWidth="1"/>
    <col min="2052" max="2052" width="16.7109375" customWidth="1"/>
    <col min="2305" max="2305" width="2.5703125" customWidth="1"/>
    <col min="2306" max="2306" width="62.140625" customWidth="1"/>
    <col min="2307" max="2307" width="24.42578125" customWidth="1"/>
    <col min="2308" max="2308" width="16.7109375" customWidth="1"/>
    <col min="2561" max="2561" width="2.5703125" customWidth="1"/>
    <col min="2562" max="2562" width="62.140625" customWidth="1"/>
    <col min="2563" max="2563" width="24.42578125" customWidth="1"/>
    <col min="2564" max="2564" width="16.7109375" customWidth="1"/>
    <col min="2817" max="2817" width="2.5703125" customWidth="1"/>
    <col min="2818" max="2818" width="62.140625" customWidth="1"/>
    <col min="2819" max="2819" width="24.42578125" customWidth="1"/>
    <col min="2820" max="2820" width="16.7109375" customWidth="1"/>
    <col min="3073" max="3073" width="2.5703125" customWidth="1"/>
    <col min="3074" max="3074" width="62.140625" customWidth="1"/>
    <col min="3075" max="3075" width="24.42578125" customWidth="1"/>
    <col min="3076" max="3076" width="16.7109375" customWidth="1"/>
    <col min="3329" max="3329" width="2.5703125" customWidth="1"/>
    <col min="3330" max="3330" width="62.140625" customWidth="1"/>
    <col min="3331" max="3331" width="24.42578125" customWidth="1"/>
    <col min="3332" max="3332" width="16.7109375" customWidth="1"/>
    <col min="3585" max="3585" width="2.5703125" customWidth="1"/>
    <col min="3586" max="3586" width="62.140625" customWidth="1"/>
    <col min="3587" max="3587" width="24.42578125" customWidth="1"/>
    <col min="3588" max="3588" width="16.7109375" customWidth="1"/>
    <col min="3841" max="3841" width="2.5703125" customWidth="1"/>
    <col min="3842" max="3842" width="62.140625" customWidth="1"/>
    <col min="3843" max="3843" width="24.42578125" customWidth="1"/>
    <col min="3844" max="3844" width="16.7109375" customWidth="1"/>
    <col min="4097" max="4097" width="2.5703125" customWidth="1"/>
    <col min="4098" max="4098" width="62.140625" customWidth="1"/>
    <col min="4099" max="4099" width="24.42578125" customWidth="1"/>
    <col min="4100" max="4100" width="16.7109375" customWidth="1"/>
    <col min="4353" max="4353" width="2.5703125" customWidth="1"/>
    <col min="4354" max="4354" width="62.140625" customWidth="1"/>
    <col min="4355" max="4355" width="24.42578125" customWidth="1"/>
    <col min="4356" max="4356" width="16.7109375" customWidth="1"/>
    <col min="4609" max="4609" width="2.5703125" customWidth="1"/>
    <col min="4610" max="4610" width="62.140625" customWidth="1"/>
    <col min="4611" max="4611" width="24.42578125" customWidth="1"/>
    <col min="4612" max="4612" width="16.7109375" customWidth="1"/>
    <col min="4865" max="4865" width="2.5703125" customWidth="1"/>
    <col min="4866" max="4866" width="62.140625" customWidth="1"/>
    <col min="4867" max="4867" width="24.42578125" customWidth="1"/>
    <col min="4868" max="4868" width="16.7109375" customWidth="1"/>
    <col min="5121" max="5121" width="2.5703125" customWidth="1"/>
    <col min="5122" max="5122" width="62.140625" customWidth="1"/>
    <col min="5123" max="5123" width="24.42578125" customWidth="1"/>
    <col min="5124" max="5124" width="16.7109375" customWidth="1"/>
    <col min="5377" max="5377" width="2.5703125" customWidth="1"/>
    <col min="5378" max="5378" width="62.140625" customWidth="1"/>
    <col min="5379" max="5379" width="24.42578125" customWidth="1"/>
    <col min="5380" max="5380" width="16.7109375" customWidth="1"/>
    <col min="5633" max="5633" width="2.5703125" customWidth="1"/>
    <col min="5634" max="5634" width="62.140625" customWidth="1"/>
    <col min="5635" max="5635" width="24.42578125" customWidth="1"/>
    <col min="5636" max="5636" width="16.7109375" customWidth="1"/>
    <col min="5889" max="5889" width="2.5703125" customWidth="1"/>
    <col min="5890" max="5890" width="62.140625" customWidth="1"/>
    <col min="5891" max="5891" width="24.42578125" customWidth="1"/>
    <col min="5892" max="5892" width="16.7109375" customWidth="1"/>
    <col min="6145" max="6145" width="2.5703125" customWidth="1"/>
    <col min="6146" max="6146" width="62.140625" customWidth="1"/>
    <col min="6147" max="6147" width="24.42578125" customWidth="1"/>
    <col min="6148" max="6148" width="16.7109375" customWidth="1"/>
    <col min="6401" max="6401" width="2.5703125" customWidth="1"/>
    <col min="6402" max="6402" width="62.140625" customWidth="1"/>
    <col min="6403" max="6403" width="24.42578125" customWidth="1"/>
    <col min="6404" max="6404" width="16.7109375" customWidth="1"/>
    <col min="6657" max="6657" width="2.5703125" customWidth="1"/>
    <col min="6658" max="6658" width="62.140625" customWidth="1"/>
    <col min="6659" max="6659" width="24.42578125" customWidth="1"/>
    <col min="6660" max="6660" width="16.7109375" customWidth="1"/>
    <col min="6913" max="6913" width="2.5703125" customWidth="1"/>
    <col min="6914" max="6914" width="62.140625" customWidth="1"/>
    <col min="6915" max="6915" width="24.42578125" customWidth="1"/>
    <col min="6916" max="6916" width="16.7109375" customWidth="1"/>
    <col min="7169" max="7169" width="2.5703125" customWidth="1"/>
    <col min="7170" max="7170" width="62.140625" customWidth="1"/>
    <col min="7171" max="7171" width="24.42578125" customWidth="1"/>
    <col min="7172" max="7172" width="16.7109375" customWidth="1"/>
    <col min="7425" max="7425" width="2.5703125" customWidth="1"/>
    <col min="7426" max="7426" width="62.140625" customWidth="1"/>
    <col min="7427" max="7427" width="24.42578125" customWidth="1"/>
    <col min="7428" max="7428" width="16.7109375" customWidth="1"/>
    <col min="7681" max="7681" width="2.5703125" customWidth="1"/>
    <col min="7682" max="7682" width="62.140625" customWidth="1"/>
    <col min="7683" max="7683" width="24.42578125" customWidth="1"/>
    <col min="7684" max="7684" width="16.7109375" customWidth="1"/>
    <col min="7937" max="7937" width="2.5703125" customWidth="1"/>
    <col min="7938" max="7938" width="62.140625" customWidth="1"/>
    <col min="7939" max="7939" width="24.42578125" customWidth="1"/>
    <col min="7940" max="7940" width="16.7109375" customWidth="1"/>
    <col min="8193" max="8193" width="2.5703125" customWidth="1"/>
    <col min="8194" max="8194" width="62.140625" customWidth="1"/>
    <col min="8195" max="8195" width="24.42578125" customWidth="1"/>
    <col min="8196" max="8196" width="16.7109375" customWidth="1"/>
    <col min="8449" max="8449" width="2.5703125" customWidth="1"/>
    <col min="8450" max="8450" width="62.140625" customWidth="1"/>
    <col min="8451" max="8451" width="24.42578125" customWidth="1"/>
    <col min="8452" max="8452" width="16.7109375" customWidth="1"/>
    <col min="8705" max="8705" width="2.5703125" customWidth="1"/>
    <col min="8706" max="8706" width="62.140625" customWidth="1"/>
    <col min="8707" max="8707" width="24.42578125" customWidth="1"/>
    <col min="8708" max="8708" width="16.7109375" customWidth="1"/>
    <col min="8961" max="8961" width="2.5703125" customWidth="1"/>
    <col min="8962" max="8962" width="62.140625" customWidth="1"/>
    <col min="8963" max="8963" width="24.42578125" customWidth="1"/>
    <col min="8964" max="8964" width="16.7109375" customWidth="1"/>
    <col min="9217" max="9217" width="2.5703125" customWidth="1"/>
    <col min="9218" max="9218" width="62.140625" customWidth="1"/>
    <col min="9219" max="9219" width="24.42578125" customWidth="1"/>
    <col min="9220" max="9220" width="16.7109375" customWidth="1"/>
    <col min="9473" max="9473" width="2.5703125" customWidth="1"/>
    <col min="9474" max="9474" width="62.140625" customWidth="1"/>
    <col min="9475" max="9475" width="24.42578125" customWidth="1"/>
    <col min="9476" max="9476" width="16.7109375" customWidth="1"/>
    <col min="9729" max="9729" width="2.5703125" customWidth="1"/>
    <col min="9730" max="9730" width="62.140625" customWidth="1"/>
    <col min="9731" max="9731" width="24.42578125" customWidth="1"/>
    <col min="9732" max="9732" width="16.7109375" customWidth="1"/>
    <col min="9985" max="9985" width="2.5703125" customWidth="1"/>
    <col min="9986" max="9986" width="62.140625" customWidth="1"/>
    <col min="9987" max="9987" width="24.42578125" customWidth="1"/>
    <col min="9988" max="9988" width="16.7109375" customWidth="1"/>
    <col min="10241" max="10241" width="2.5703125" customWidth="1"/>
    <col min="10242" max="10242" width="62.140625" customWidth="1"/>
    <col min="10243" max="10243" width="24.42578125" customWidth="1"/>
    <col min="10244" max="10244" width="16.7109375" customWidth="1"/>
    <col min="10497" max="10497" width="2.5703125" customWidth="1"/>
    <col min="10498" max="10498" width="62.140625" customWidth="1"/>
    <col min="10499" max="10499" width="24.42578125" customWidth="1"/>
    <col min="10500" max="10500" width="16.7109375" customWidth="1"/>
    <col min="10753" max="10753" width="2.5703125" customWidth="1"/>
    <col min="10754" max="10754" width="62.140625" customWidth="1"/>
    <col min="10755" max="10755" width="24.42578125" customWidth="1"/>
    <col min="10756" max="10756" width="16.7109375" customWidth="1"/>
    <col min="11009" max="11009" width="2.5703125" customWidth="1"/>
    <col min="11010" max="11010" width="62.140625" customWidth="1"/>
    <col min="11011" max="11011" width="24.42578125" customWidth="1"/>
    <col min="11012" max="11012" width="16.7109375" customWidth="1"/>
    <col min="11265" max="11265" width="2.5703125" customWidth="1"/>
    <col min="11266" max="11266" width="62.140625" customWidth="1"/>
    <col min="11267" max="11267" width="24.42578125" customWidth="1"/>
    <col min="11268" max="11268" width="16.7109375" customWidth="1"/>
    <col min="11521" max="11521" width="2.5703125" customWidth="1"/>
    <col min="11522" max="11522" width="62.140625" customWidth="1"/>
    <col min="11523" max="11523" width="24.42578125" customWidth="1"/>
    <col min="11524" max="11524" width="16.7109375" customWidth="1"/>
    <col min="11777" max="11777" width="2.5703125" customWidth="1"/>
    <col min="11778" max="11778" width="62.140625" customWidth="1"/>
    <col min="11779" max="11779" width="24.42578125" customWidth="1"/>
    <col min="11780" max="11780" width="16.7109375" customWidth="1"/>
    <col min="12033" max="12033" width="2.5703125" customWidth="1"/>
    <col min="12034" max="12034" width="62.140625" customWidth="1"/>
    <col min="12035" max="12035" width="24.42578125" customWidth="1"/>
    <col min="12036" max="12036" width="16.7109375" customWidth="1"/>
    <col min="12289" max="12289" width="2.5703125" customWidth="1"/>
    <col min="12290" max="12290" width="62.140625" customWidth="1"/>
    <col min="12291" max="12291" width="24.42578125" customWidth="1"/>
    <col min="12292" max="12292" width="16.7109375" customWidth="1"/>
    <col min="12545" max="12545" width="2.5703125" customWidth="1"/>
    <col min="12546" max="12546" width="62.140625" customWidth="1"/>
    <col min="12547" max="12547" width="24.42578125" customWidth="1"/>
    <col min="12548" max="12548" width="16.7109375" customWidth="1"/>
    <col min="12801" max="12801" width="2.5703125" customWidth="1"/>
    <col min="12802" max="12802" width="62.140625" customWidth="1"/>
    <col min="12803" max="12803" width="24.42578125" customWidth="1"/>
    <col min="12804" max="12804" width="16.7109375" customWidth="1"/>
    <col min="13057" max="13057" width="2.5703125" customWidth="1"/>
    <col min="13058" max="13058" width="62.140625" customWidth="1"/>
    <col min="13059" max="13059" width="24.42578125" customWidth="1"/>
    <col min="13060" max="13060" width="16.7109375" customWidth="1"/>
    <col min="13313" max="13313" width="2.5703125" customWidth="1"/>
    <col min="13314" max="13314" width="62.140625" customWidth="1"/>
    <col min="13315" max="13315" width="24.42578125" customWidth="1"/>
    <col min="13316" max="13316" width="16.7109375" customWidth="1"/>
    <col min="13569" max="13569" width="2.5703125" customWidth="1"/>
    <col min="13570" max="13570" width="62.140625" customWidth="1"/>
    <col min="13571" max="13571" width="24.42578125" customWidth="1"/>
    <col min="13572" max="13572" width="16.7109375" customWidth="1"/>
    <col min="13825" max="13825" width="2.5703125" customWidth="1"/>
    <col min="13826" max="13826" width="62.140625" customWidth="1"/>
    <col min="13827" max="13827" width="24.42578125" customWidth="1"/>
    <col min="13828" max="13828" width="16.7109375" customWidth="1"/>
    <col min="14081" max="14081" width="2.5703125" customWidth="1"/>
    <col min="14082" max="14082" width="62.140625" customWidth="1"/>
    <col min="14083" max="14083" width="24.42578125" customWidth="1"/>
    <col min="14084" max="14084" width="16.7109375" customWidth="1"/>
    <col min="14337" max="14337" width="2.5703125" customWidth="1"/>
    <col min="14338" max="14338" width="62.140625" customWidth="1"/>
    <col min="14339" max="14339" width="24.42578125" customWidth="1"/>
    <col min="14340" max="14340" width="16.7109375" customWidth="1"/>
    <col min="14593" max="14593" width="2.5703125" customWidth="1"/>
    <col min="14594" max="14594" width="62.140625" customWidth="1"/>
    <col min="14595" max="14595" width="24.42578125" customWidth="1"/>
    <col min="14596" max="14596" width="16.7109375" customWidth="1"/>
    <col min="14849" max="14849" width="2.5703125" customWidth="1"/>
    <col min="14850" max="14850" width="62.140625" customWidth="1"/>
    <col min="14851" max="14851" width="24.42578125" customWidth="1"/>
    <col min="14852" max="14852" width="16.7109375" customWidth="1"/>
    <col min="15105" max="15105" width="2.5703125" customWidth="1"/>
    <col min="15106" max="15106" width="62.140625" customWidth="1"/>
    <col min="15107" max="15107" width="24.42578125" customWidth="1"/>
    <col min="15108" max="15108" width="16.7109375" customWidth="1"/>
    <col min="15361" max="15361" width="2.5703125" customWidth="1"/>
    <col min="15362" max="15362" width="62.140625" customWidth="1"/>
    <col min="15363" max="15363" width="24.42578125" customWidth="1"/>
    <col min="15364" max="15364" width="16.7109375" customWidth="1"/>
    <col min="15617" max="15617" width="2.5703125" customWidth="1"/>
    <col min="15618" max="15618" width="62.140625" customWidth="1"/>
    <col min="15619" max="15619" width="24.42578125" customWidth="1"/>
    <col min="15620" max="15620" width="16.7109375" customWidth="1"/>
    <col min="15873" max="15873" width="2.5703125" customWidth="1"/>
    <col min="15874" max="15874" width="62.140625" customWidth="1"/>
    <col min="15875" max="15875" width="24.42578125" customWidth="1"/>
    <col min="15876" max="15876" width="16.7109375" customWidth="1"/>
    <col min="16129" max="16129" width="2.5703125" customWidth="1"/>
    <col min="16130" max="16130" width="62.140625" customWidth="1"/>
    <col min="16131" max="16131" width="24.42578125" customWidth="1"/>
    <col min="16132" max="16132" width="16.7109375" customWidth="1"/>
  </cols>
  <sheetData>
    <row r="1" spans="1:4" ht="15" customHeight="1">
      <c r="A1" s="345" t="s">
        <v>258</v>
      </c>
      <c r="B1" s="378"/>
      <c r="C1" s="378"/>
      <c r="D1" s="378"/>
    </row>
    <row r="2" spans="1:4" ht="15" customHeight="1">
      <c r="A2" s="345" t="s">
        <v>549</v>
      </c>
      <c r="B2" s="378"/>
      <c r="C2" s="378"/>
      <c r="D2" s="378"/>
    </row>
    <row r="3" spans="1:4" ht="15" customHeight="1">
      <c r="A3" s="345" t="s">
        <v>545</v>
      </c>
      <c r="B3" s="378"/>
      <c r="C3" s="378"/>
      <c r="D3" s="378"/>
    </row>
    <row r="4" spans="1:4" ht="15" customHeight="1" thickBot="1">
      <c r="A4" s="695" t="s">
        <v>550</v>
      </c>
      <c r="B4" s="378"/>
      <c r="C4" s="378"/>
      <c r="D4" s="378"/>
    </row>
    <row r="5" spans="1:4" ht="15" customHeight="1" thickBot="1">
      <c r="A5" s="378"/>
      <c r="B5" s="379" t="s">
        <v>300</v>
      </c>
      <c r="C5" s="380"/>
      <c r="D5" s="459"/>
    </row>
    <row r="6" spans="1:4" ht="12.75" customHeight="1">
      <c r="A6" s="378"/>
      <c r="B6" s="378"/>
      <c r="C6" s="378"/>
      <c r="D6" s="378"/>
    </row>
    <row r="7" spans="1:4" ht="12.75" customHeight="1" thickBot="1">
      <c r="A7" s="378"/>
      <c r="B7" s="381" t="s">
        <v>301</v>
      </c>
      <c r="C7" s="378"/>
      <c r="D7" s="382"/>
    </row>
    <row r="8" spans="1:4" ht="12.75" customHeight="1">
      <c r="A8" s="378"/>
      <c r="B8" s="383" t="s">
        <v>302</v>
      </c>
      <c r="C8" s="384"/>
      <c r="D8" s="448">
        <v>100</v>
      </c>
    </row>
    <row r="9" spans="1:4" ht="12.75" customHeight="1">
      <c r="A9" s="378"/>
      <c r="B9" s="385" t="s">
        <v>303</v>
      </c>
      <c r="C9" s="386"/>
      <c r="D9" s="449">
        <v>500</v>
      </c>
    </row>
    <row r="10" spans="1:4" ht="12.75" customHeight="1" thickBot="1">
      <c r="A10" s="378"/>
      <c r="B10" s="387" t="s">
        <v>305</v>
      </c>
      <c r="C10" s="388"/>
      <c r="D10" s="450">
        <v>1</v>
      </c>
    </row>
    <row r="11" spans="1:4" ht="12.75" customHeight="1">
      <c r="A11" s="381"/>
      <c r="B11" s="378"/>
      <c r="C11" s="386"/>
      <c r="D11" s="389"/>
    </row>
    <row r="12" spans="1:4" ht="12.75" customHeight="1" thickBot="1">
      <c r="A12" s="540"/>
      <c r="B12" s="540" t="s">
        <v>306</v>
      </c>
      <c r="C12" s="390" t="s">
        <v>307</v>
      </c>
      <c r="D12" s="391" t="s">
        <v>308</v>
      </c>
    </row>
    <row r="13" spans="1:4" ht="12.75" customHeight="1">
      <c r="A13" s="392"/>
      <c r="B13" s="393" t="s">
        <v>309</v>
      </c>
      <c r="C13" s="394" t="s">
        <v>310</v>
      </c>
      <c r="D13" s="451">
        <v>0.15</v>
      </c>
    </row>
    <row r="14" spans="1:4" ht="12.75" customHeight="1">
      <c r="A14" s="392"/>
      <c r="B14" s="537" t="s">
        <v>311</v>
      </c>
      <c r="C14" s="395" t="s">
        <v>312</v>
      </c>
      <c r="D14" s="452">
        <v>9</v>
      </c>
    </row>
    <row r="15" spans="1:4" ht="12.75" customHeight="1">
      <c r="A15" s="392"/>
      <c r="B15" s="537" t="s">
        <v>313</v>
      </c>
      <c r="C15" s="395" t="s">
        <v>312</v>
      </c>
      <c r="D15" s="452">
        <v>9</v>
      </c>
    </row>
    <row r="16" spans="1:4" ht="12.75" customHeight="1">
      <c r="A16" s="392"/>
      <c r="B16" s="537" t="s">
        <v>314</v>
      </c>
      <c r="C16" s="395" t="s">
        <v>312</v>
      </c>
      <c r="D16" s="452">
        <v>3</v>
      </c>
    </row>
    <row r="17" spans="1:8" ht="12.75" customHeight="1">
      <c r="A17" s="392"/>
      <c r="B17" s="537" t="s">
        <v>315</v>
      </c>
      <c r="C17" s="395" t="s">
        <v>316</v>
      </c>
      <c r="D17" s="452">
        <v>0.25</v>
      </c>
    </row>
    <row r="18" spans="1:8" ht="12.75" customHeight="1">
      <c r="A18" s="392"/>
      <c r="B18" s="537" t="s">
        <v>317</v>
      </c>
      <c r="C18" s="395" t="s">
        <v>318</v>
      </c>
      <c r="D18" s="453">
        <v>0.25</v>
      </c>
    </row>
    <row r="19" spans="1:8" ht="12.75" customHeight="1">
      <c r="A19" s="392"/>
      <c r="B19" s="696" t="s">
        <v>319</v>
      </c>
      <c r="C19" s="697"/>
      <c r="D19" s="698">
        <f>D13*45+D14+D15+D16+30*D17+20*D18</f>
        <v>40.25</v>
      </c>
    </row>
    <row r="20" spans="1:8" ht="12.75" customHeight="1" thickBot="1">
      <c r="A20" s="392"/>
      <c r="B20" s="699" t="s">
        <v>320</v>
      </c>
      <c r="C20" s="700"/>
      <c r="D20" s="701">
        <f>0.21*D19*D10</f>
        <v>8.4525000000000006</v>
      </c>
    </row>
    <row r="21" spans="1:8" ht="12.75" customHeight="1">
      <c r="A21" s="392"/>
      <c r="B21" s="679" t="s">
        <v>321</v>
      </c>
      <c r="C21" s="679"/>
      <c r="D21" s="396" t="s">
        <v>304</v>
      </c>
    </row>
    <row r="22" spans="1:8" ht="12.75" customHeight="1">
      <c r="A22" s="378"/>
      <c r="B22" s="386"/>
      <c r="C22" s="386"/>
      <c r="D22" s="382"/>
    </row>
    <row r="23" spans="1:8" ht="12.75" customHeight="1" thickBot="1">
      <c r="A23" s="378"/>
      <c r="B23" s="540" t="s">
        <v>322</v>
      </c>
      <c r="C23" s="386"/>
      <c r="D23" s="397"/>
    </row>
    <row r="24" spans="1:8" ht="12.75" customHeight="1">
      <c r="A24" s="378"/>
      <c r="B24" s="702" t="s">
        <v>323</v>
      </c>
      <c r="C24" s="703" t="s">
        <v>324</v>
      </c>
      <c r="D24" s="704" t="s">
        <v>325</v>
      </c>
    </row>
    <row r="25" spans="1:8" ht="12.75" customHeight="1">
      <c r="A25" s="378"/>
      <c r="B25" s="398" t="s">
        <v>551</v>
      </c>
      <c r="C25" s="705">
        <v>250</v>
      </c>
      <c r="D25" s="706"/>
      <c r="F25" s="707"/>
      <c r="G25" s="707"/>
      <c r="H25" s="707"/>
    </row>
    <row r="26" spans="1:8" ht="12.75" customHeight="1">
      <c r="A26" s="378"/>
      <c r="B26" s="398" t="s">
        <v>326</v>
      </c>
      <c r="C26" s="399">
        <v>250</v>
      </c>
      <c r="D26" s="708"/>
      <c r="F26" s="378"/>
    </row>
    <row r="27" spans="1:8" ht="12.75" customHeight="1">
      <c r="A27" s="378"/>
      <c r="B27" s="398" t="s">
        <v>327</v>
      </c>
      <c r="C27" s="399">
        <v>250</v>
      </c>
      <c r="D27" s="708"/>
      <c r="F27" s="378"/>
    </row>
    <row r="28" spans="1:8" ht="12.75" customHeight="1">
      <c r="A28" s="378"/>
      <c r="B28" s="398" t="s">
        <v>328</v>
      </c>
      <c r="C28" s="399">
        <v>150</v>
      </c>
      <c r="D28" s="454">
        <v>33.33</v>
      </c>
      <c r="F28" s="378"/>
    </row>
    <row r="29" spans="1:8" ht="12.75" customHeight="1">
      <c r="A29" s="378"/>
      <c r="B29" s="398" t="s">
        <v>329</v>
      </c>
      <c r="C29" s="399">
        <v>100</v>
      </c>
      <c r="D29" s="454">
        <v>66.67</v>
      </c>
      <c r="F29" s="378"/>
    </row>
    <row r="30" spans="1:8" ht="12.75" customHeight="1">
      <c r="A30" s="378"/>
      <c r="B30" s="398" t="s">
        <v>330</v>
      </c>
      <c r="C30" s="399">
        <v>12</v>
      </c>
      <c r="D30" s="709"/>
      <c r="F30" s="378"/>
    </row>
    <row r="31" spans="1:8" ht="12.75" customHeight="1" thickBot="1">
      <c r="A31" s="378"/>
      <c r="B31" s="710" t="s">
        <v>331</v>
      </c>
      <c r="C31" s="711"/>
      <c r="D31" s="400">
        <f>0.000125*(D25*$C$25+D26*$C26+D27*$C27+D28*$C28+D29*$C29+D30*$C30)</f>
        <v>1.4583125000000001</v>
      </c>
      <c r="F31" s="378"/>
    </row>
    <row r="32" spans="1:8" ht="12.75" customHeight="1">
      <c r="A32" s="386"/>
      <c r="B32" s="401" t="s">
        <v>332</v>
      </c>
      <c r="C32" s="378"/>
      <c r="D32" s="382"/>
      <c r="F32" s="378"/>
    </row>
    <row r="33" spans="1:13" ht="12.75" customHeight="1">
      <c r="A33" s="378"/>
      <c r="B33" s="386"/>
      <c r="C33" s="386"/>
      <c r="D33" s="402"/>
      <c r="F33" s="378"/>
    </row>
    <row r="34" spans="1:13" ht="12.75" customHeight="1" thickBot="1">
      <c r="A34" s="386"/>
      <c r="B34" s="403" t="s">
        <v>333</v>
      </c>
      <c r="C34" s="386"/>
      <c r="D34" s="404"/>
      <c r="F34" s="378"/>
    </row>
    <row r="35" spans="1:13" ht="12.75" customHeight="1">
      <c r="A35" s="378"/>
      <c r="B35" s="405" t="s">
        <v>334</v>
      </c>
      <c r="C35" s="406"/>
      <c r="D35" s="448">
        <v>100</v>
      </c>
      <c r="F35" s="378"/>
    </row>
    <row r="36" spans="1:13" ht="12.75" customHeight="1">
      <c r="A36" s="378"/>
      <c r="B36" s="385" t="s">
        <v>335</v>
      </c>
      <c r="C36" s="407"/>
      <c r="D36" s="455">
        <v>0.8</v>
      </c>
      <c r="F36" s="378"/>
    </row>
    <row r="37" spans="1:13" ht="12.75" customHeight="1">
      <c r="A37" s="378"/>
      <c r="B37" s="398" t="s">
        <v>336</v>
      </c>
      <c r="C37" s="407"/>
      <c r="D37" s="454"/>
      <c r="F37" s="378"/>
    </row>
    <row r="38" spans="1:13" ht="12.75" customHeight="1">
      <c r="A38" s="378"/>
      <c r="B38" s="385" t="s">
        <v>337</v>
      </c>
      <c r="C38" s="407"/>
      <c r="D38" s="455"/>
      <c r="F38" s="378"/>
    </row>
    <row r="39" spans="1:13" ht="12.75" customHeight="1">
      <c r="A39" s="378"/>
      <c r="B39" s="398" t="s">
        <v>338</v>
      </c>
      <c r="C39" s="386"/>
      <c r="D39" s="454"/>
      <c r="F39" s="378"/>
    </row>
    <row r="40" spans="1:13" ht="12.75" customHeight="1">
      <c r="A40" s="378"/>
      <c r="B40" s="385" t="s">
        <v>339</v>
      </c>
      <c r="C40" s="386"/>
      <c r="D40" s="455"/>
      <c r="F40" s="707"/>
      <c r="G40" s="707"/>
      <c r="H40" s="707"/>
      <c r="I40" s="707"/>
      <c r="J40" s="707"/>
      <c r="K40" s="707"/>
      <c r="L40" s="707"/>
      <c r="M40" s="707"/>
    </row>
    <row r="41" spans="1:13" ht="12.75" customHeight="1">
      <c r="A41" s="378"/>
      <c r="B41" s="398" t="s">
        <v>340</v>
      </c>
      <c r="C41" s="386"/>
      <c r="D41" s="454"/>
      <c r="F41" s="707"/>
      <c r="G41" s="707"/>
      <c r="H41" s="707"/>
      <c r="I41" s="707"/>
      <c r="J41" s="707"/>
      <c r="K41" s="707"/>
      <c r="L41" s="707"/>
      <c r="M41" s="707"/>
    </row>
    <row r="42" spans="1:13" ht="12.75" customHeight="1">
      <c r="A42" s="378"/>
      <c r="B42" s="712" t="s">
        <v>341</v>
      </c>
      <c r="C42" s="713"/>
      <c r="D42" s="714"/>
      <c r="F42" s="707"/>
      <c r="G42" s="707"/>
      <c r="H42" s="707"/>
      <c r="I42" s="707"/>
      <c r="J42" s="707"/>
      <c r="K42" s="707"/>
      <c r="L42" s="707"/>
      <c r="M42" s="707"/>
    </row>
    <row r="43" spans="1:13" ht="12.75" customHeight="1" thickBot="1">
      <c r="A43" s="378"/>
      <c r="B43" s="715" t="s">
        <v>342</v>
      </c>
      <c r="C43" s="716"/>
      <c r="D43" s="717">
        <f>0.001*D9*(D36*D35+D38*D37+D40*D39+D42*D41)</f>
        <v>40</v>
      </c>
      <c r="F43" s="707"/>
      <c r="G43" s="707"/>
      <c r="H43" s="707"/>
      <c r="I43" s="707"/>
      <c r="J43" s="707"/>
      <c r="K43" s="707"/>
      <c r="L43" s="707"/>
      <c r="M43" s="707"/>
    </row>
    <row r="44" spans="1:13" ht="12.75" customHeight="1">
      <c r="A44" s="378"/>
      <c r="B44" s="403"/>
      <c r="C44" s="386"/>
      <c r="D44" s="408"/>
      <c r="F44" s="707"/>
      <c r="G44" s="707"/>
      <c r="H44" s="707"/>
      <c r="I44" s="707"/>
      <c r="J44" s="707"/>
      <c r="K44" s="707"/>
      <c r="L44" s="707"/>
      <c r="M44" s="707"/>
    </row>
    <row r="45" spans="1:13" ht="12.75" customHeight="1" thickBot="1">
      <c r="A45" s="378"/>
      <c r="B45" s="403" t="s">
        <v>343</v>
      </c>
      <c r="C45" s="386"/>
      <c r="D45" s="408"/>
      <c r="F45" s="378"/>
    </row>
    <row r="46" spans="1:13" ht="12.75" customHeight="1">
      <c r="A46" s="378"/>
      <c r="B46" s="383" t="s">
        <v>344</v>
      </c>
      <c r="C46" s="384"/>
      <c r="D46" s="456">
        <v>20</v>
      </c>
      <c r="F46" s="378"/>
    </row>
    <row r="47" spans="1:13" ht="12.75" customHeight="1">
      <c r="A47" s="378"/>
      <c r="B47" s="680" t="s">
        <v>552</v>
      </c>
      <c r="C47" s="681"/>
      <c r="D47" s="457">
        <v>2.71</v>
      </c>
      <c r="F47" s="378"/>
    </row>
    <row r="48" spans="1:13" ht="12.75" customHeight="1">
      <c r="A48" s="378"/>
      <c r="B48" s="542" t="s">
        <v>553</v>
      </c>
      <c r="C48" s="539"/>
      <c r="D48" s="457">
        <v>0</v>
      </c>
      <c r="F48" s="378"/>
    </row>
    <row r="49" spans="1:6" ht="12.75" customHeight="1">
      <c r="A49" s="718"/>
      <c r="B49" s="538" t="s">
        <v>554</v>
      </c>
      <c r="C49" s="539"/>
      <c r="D49" s="457">
        <v>17.29</v>
      </c>
      <c r="F49" s="378"/>
    </row>
    <row r="50" spans="1:6" ht="12.75" customHeight="1">
      <c r="A50" s="718"/>
      <c r="B50" s="719" t="s">
        <v>555</v>
      </c>
      <c r="C50" s="720">
        <f>D43</f>
        <v>40</v>
      </c>
      <c r="D50" s="721">
        <f>SUM(D46:D49)</f>
        <v>40</v>
      </c>
      <c r="F50" s="378"/>
    </row>
    <row r="51" spans="1:6" ht="12.75" customHeight="1">
      <c r="A51" s="718"/>
      <c r="B51" s="541" t="s">
        <v>346</v>
      </c>
      <c r="C51" s="722"/>
      <c r="D51" s="457">
        <v>0</v>
      </c>
      <c r="F51" s="378"/>
    </row>
    <row r="52" spans="1:6" ht="12.75" customHeight="1" thickBot="1">
      <c r="A52" s="378"/>
      <c r="B52" s="682" t="s">
        <v>347</v>
      </c>
      <c r="C52" s="683"/>
      <c r="D52" s="458">
        <v>0</v>
      </c>
      <c r="F52" s="378"/>
    </row>
    <row r="53" spans="1:6" ht="12.75" customHeight="1">
      <c r="A53" s="378"/>
      <c r="B53" s="409"/>
      <c r="C53" s="539"/>
      <c r="D53" s="408"/>
      <c r="F53" s="378"/>
    </row>
    <row r="54" spans="1:6" ht="12.75" customHeight="1" thickBot="1">
      <c r="A54" s="378"/>
      <c r="B54" s="381" t="s">
        <v>348</v>
      </c>
      <c r="C54" s="378"/>
      <c r="D54" s="382"/>
      <c r="F54" s="378"/>
    </row>
    <row r="55" spans="1:6" ht="12.75" customHeight="1">
      <c r="A55" s="378"/>
      <c r="B55" s="383" t="s">
        <v>349</v>
      </c>
      <c r="C55" s="384"/>
      <c r="D55" s="410">
        <f>D20</f>
        <v>8.4525000000000006</v>
      </c>
      <c r="F55" s="378"/>
    </row>
    <row r="56" spans="1:6" ht="12.75" customHeight="1">
      <c r="A56" s="378"/>
      <c r="B56" s="385" t="s">
        <v>350</v>
      </c>
      <c r="C56" s="386"/>
      <c r="D56" s="411">
        <f>D31</f>
        <v>1.4583125000000001</v>
      </c>
      <c r="F56" s="378"/>
    </row>
    <row r="57" spans="1:6" ht="12.75" customHeight="1">
      <c r="A57" s="386"/>
      <c r="B57" s="385" t="s">
        <v>345</v>
      </c>
      <c r="C57" s="399"/>
      <c r="D57" s="412">
        <f>D47</f>
        <v>2.71</v>
      </c>
      <c r="F57" s="378"/>
    </row>
    <row r="58" spans="1:6" ht="12.75" customHeight="1">
      <c r="A58" s="386"/>
      <c r="B58" s="677" t="s">
        <v>346</v>
      </c>
      <c r="C58" s="678"/>
      <c r="D58" s="412">
        <f>D51</f>
        <v>0</v>
      </c>
      <c r="F58" s="378"/>
    </row>
    <row r="59" spans="1:6" ht="12.75" customHeight="1" thickBot="1">
      <c r="A59" s="386"/>
      <c r="B59" s="723" t="s">
        <v>351</v>
      </c>
      <c r="C59" s="711"/>
      <c r="D59" s="701">
        <f>D55+D56-D57-D58</f>
        <v>7.2008125000000005</v>
      </c>
      <c r="F59" s="378"/>
    </row>
    <row r="60" spans="1:6" ht="12.75" customHeight="1">
      <c r="A60" s="386"/>
      <c r="B60" s="403"/>
      <c r="C60" s="386"/>
      <c r="D60" s="408"/>
      <c r="F60" s="378"/>
    </row>
    <row r="61" spans="1:6" ht="12.75" customHeight="1" thickBot="1">
      <c r="A61" s="386"/>
      <c r="B61" s="403" t="s">
        <v>352</v>
      </c>
      <c r="C61" s="386"/>
      <c r="D61" s="413"/>
      <c r="F61" s="378"/>
    </row>
    <row r="62" spans="1:6" ht="12.75" customHeight="1">
      <c r="A62" s="378"/>
      <c r="B62" s="383" t="s">
        <v>353</v>
      </c>
      <c r="C62" s="384"/>
      <c r="D62" s="410">
        <f>D20</f>
        <v>8.4525000000000006</v>
      </c>
      <c r="F62" s="378"/>
    </row>
    <row r="63" spans="1:6" ht="12.75" customHeight="1">
      <c r="A63" s="378"/>
      <c r="B63" s="385" t="s">
        <v>354</v>
      </c>
      <c r="C63" s="386"/>
      <c r="D63" s="411">
        <f>D31</f>
        <v>1.4583125000000001</v>
      </c>
      <c r="F63" s="378"/>
    </row>
    <row r="64" spans="1:6" ht="12.75" customHeight="1">
      <c r="A64" s="378"/>
      <c r="B64" s="385" t="s">
        <v>556</v>
      </c>
      <c r="C64" s="386"/>
      <c r="D64" s="411">
        <f>D49</f>
        <v>17.29</v>
      </c>
      <c r="F64" s="378"/>
    </row>
    <row r="65" spans="1:4" ht="12.75" customHeight="1">
      <c r="A65" s="378"/>
      <c r="B65" s="677" t="s">
        <v>346</v>
      </c>
      <c r="C65" s="678"/>
      <c r="D65" s="412">
        <f>D51</f>
        <v>0</v>
      </c>
    </row>
    <row r="66" spans="1:4" ht="12.75" customHeight="1">
      <c r="A66" s="378"/>
      <c r="B66" s="684" t="s">
        <v>347</v>
      </c>
      <c r="C66" s="681"/>
      <c r="D66" s="412">
        <f>D52</f>
        <v>0</v>
      </c>
    </row>
    <row r="67" spans="1:4" ht="12.75" customHeight="1" thickBot="1">
      <c r="A67" s="378"/>
      <c r="B67" s="724" t="s">
        <v>355</v>
      </c>
      <c r="C67" s="725"/>
      <c r="D67" s="701">
        <f>D62+D63+0.5*D64-D65-D66</f>
        <v>18.555812500000002</v>
      </c>
    </row>
    <row r="68" spans="1:4" ht="12.75" customHeight="1" thickBot="1">
      <c r="A68" s="378"/>
      <c r="B68" s="378"/>
      <c r="C68" s="378"/>
      <c r="D68" s="382"/>
    </row>
    <row r="69" spans="1:4" ht="12.75" customHeight="1" thickBot="1">
      <c r="A69" s="378"/>
      <c r="B69" s="414" t="s">
        <v>356</v>
      </c>
      <c r="C69" s="415"/>
      <c r="D69" s="416">
        <f>D59+D67</f>
        <v>25.756625000000003</v>
      </c>
    </row>
    <row r="70" spans="1:4" ht="12.75" customHeight="1">
      <c r="A70" s="378"/>
      <c r="B70" s="378"/>
      <c r="C70" s="378"/>
      <c r="D70" s="417"/>
    </row>
    <row r="71" spans="1:4" ht="12.75" customHeight="1" thickBot="1">
      <c r="A71" s="378"/>
      <c r="B71" s="381" t="s">
        <v>357</v>
      </c>
      <c r="C71" s="378"/>
      <c r="D71" s="417"/>
    </row>
    <row r="72" spans="1:4" ht="12.75" customHeight="1">
      <c r="A72" s="378"/>
      <c r="B72" s="383" t="s">
        <v>358</v>
      </c>
      <c r="C72" s="406"/>
      <c r="D72" s="410">
        <f>IF(D17=0,D10*6.8775,D10*8.4525)</f>
        <v>8.4525000000000006</v>
      </c>
    </row>
    <row r="73" spans="1:4" ht="12.75" customHeight="1">
      <c r="A73" s="378"/>
      <c r="B73" s="385" t="s">
        <v>359</v>
      </c>
      <c r="C73" s="407"/>
      <c r="D73" s="411">
        <f>D72</f>
        <v>8.4525000000000006</v>
      </c>
    </row>
    <row r="74" spans="1:4" ht="12.75" customHeight="1">
      <c r="A74" s="378"/>
      <c r="B74" s="385"/>
      <c r="C74" s="407"/>
      <c r="D74" s="411" t="str">
        <f>IF(D17=0,"(k. Dusch)","(Dusch vorh.)")</f>
        <v>(Dusch vorh.)</v>
      </c>
    </row>
    <row r="75" spans="1:4" ht="12.75" customHeight="1">
      <c r="A75" s="378"/>
      <c r="B75" s="385" t="s">
        <v>360</v>
      </c>
      <c r="C75" s="386"/>
      <c r="D75" s="411">
        <f>D8*350/24000</f>
        <v>1.4583333333333333</v>
      </c>
    </row>
    <row r="76" spans="1:4" ht="12.75" customHeight="1">
      <c r="A76" s="378"/>
      <c r="B76" s="385" t="s">
        <v>361</v>
      </c>
      <c r="C76" s="386"/>
      <c r="D76" s="411">
        <f>D75</f>
        <v>1.4583333333333333</v>
      </c>
    </row>
    <row r="77" spans="1:4" ht="12.75" customHeight="1">
      <c r="A77" s="378"/>
      <c r="B77" s="385" t="s">
        <v>362</v>
      </c>
      <c r="C77" s="386"/>
      <c r="D77" s="411">
        <f>0.001*0.5*0.8*D9*(D35+D37+D39+D41)</f>
        <v>20</v>
      </c>
    </row>
    <row r="78" spans="1:4" ht="12.75" customHeight="1" thickBot="1">
      <c r="A78" s="378"/>
      <c r="B78" s="723" t="s">
        <v>363</v>
      </c>
      <c r="C78" s="726"/>
      <c r="D78" s="727">
        <f>SUM(D72:D77)</f>
        <v>39.821666666666665</v>
      </c>
    </row>
    <row r="79" spans="1:4" ht="12.75" customHeight="1" thickBot="1">
      <c r="A79" s="378"/>
      <c r="B79" s="378"/>
      <c r="C79" s="378"/>
      <c r="D79" s="382"/>
    </row>
    <row r="80" spans="1:4" ht="12.75" customHeight="1" thickBot="1">
      <c r="A80" s="378"/>
      <c r="B80" s="414" t="s">
        <v>364</v>
      </c>
      <c r="C80" s="415"/>
      <c r="D80" s="418">
        <f>D69/D78</f>
        <v>0.64679927175323326</v>
      </c>
    </row>
    <row r="81" spans="1:4" ht="12.75" customHeight="1" thickBot="1">
      <c r="A81" s="378"/>
      <c r="B81" s="378"/>
      <c r="C81" s="378"/>
      <c r="D81" s="419"/>
    </row>
    <row r="82" spans="1:4" ht="23.25" customHeight="1" thickBot="1">
      <c r="A82" s="423"/>
      <c r="B82" s="420" t="s">
        <v>557</v>
      </c>
      <c r="C82" s="421"/>
      <c r="D82" s="422">
        <f>IF(D80&lt;(2/3),(150-(150*D80))*0.3,(110-(90*D80))*0.3)</f>
        <v>15.894032771104504</v>
      </c>
    </row>
    <row r="83" spans="1:4">
      <c r="A83" s="378"/>
      <c r="B83" s="378"/>
      <c r="C83" s="378"/>
      <c r="D83" s="424"/>
    </row>
  </sheetData>
  <mergeCells count="9">
    <mergeCell ref="B65:C65"/>
    <mergeCell ref="B66:C66"/>
    <mergeCell ref="B67:C67"/>
    <mergeCell ref="B19:C19"/>
    <mergeCell ref="B20:C20"/>
    <mergeCell ref="B21:C21"/>
    <mergeCell ref="B47:C47"/>
    <mergeCell ref="B52:C52"/>
    <mergeCell ref="B58:C58"/>
  </mergeCells>
  <pageMargins left="0.70866141732283472" right="0.70866141732283472" top="0.78740157480314965" bottom="0.78740157480314965" header="0.31496062992125984" footer="0.31496062992125984"/>
  <pageSetup paperSize="9" scale="82" fitToHeight="0" orientation="portrait" r:id="rId1"/>
  <rowBreaks count="1" manualBreakCount="1">
    <brk id="53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221"/>
  <sheetViews>
    <sheetView showGridLines="0" zoomScale="115" zoomScaleNormal="115" zoomScalePageLayoutView="115" workbookViewId="0">
      <selection activeCell="F17" sqref="F17"/>
    </sheetView>
  </sheetViews>
  <sheetFormatPr baseColWidth="10" defaultColWidth="10.85546875" defaultRowHeight="12.75"/>
  <cols>
    <col min="1" max="1" width="8.85546875" style="377" customWidth="1"/>
    <col min="2" max="2" width="64.42578125" style="346" customWidth="1"/>
    <col min="3" max="3" width="15.7109375" style="347" customWidth="1"/>
    <col min="4" max="4" width="10.85546875" style="348"/>
    <col min="5" max="5" width="12.42578125" style="348" customWidth="1"/>
    <col min="6" max="6" width="13.7109375" style="349" customWidth="1"/>
    <col min="7" max="7" width="3.42578125" style="349" customWidth="1"/>
    <col min="8" max="16384" width="10.85546875" style="349"/>
  </cols>
  <sheetData>
    <row r="1" spans="1:7" ht="15">
      <c r="A1" s="345" t="s">
        <v>258</v>
      </c>
    </row>
    <row r="2" spans="1:7" ht="15">
      <c r="A2" s="345" t="s">
        <v>545</v>
      </c>
    </row>
    <row r="3" spans="1:7" ht="14.25">
      <c r="A3" s="350" t="s">
        <v>548</v>
      </c>
    </row>
    <row r="4" spans="1:7" ht="14.25">
      <c r="A4" s="350" t="s">
        <v>523</v>
      </c>
      <c r="B4" s="475">
        <f>BNB_LABOR_2013_1_Marktversion!G2</f>
        <v>0</v>
      </c>
    </row>
    <row r="5" spans="1:7" ht="14.25">
      <c r="A5" s="350" t="s">
        <v>524</v>
      </c>
      <c r="B5" s="533"/>
    </row>
    <row r="6" spans="1:7" ht="15">
      <c r="A6" s="345"/>
    </row>
    <row r="7" spans="1:7" ht="15">
      <c r="A7" s="345"/>
      <c r="B7" s="351" t="s">
        <v>261</v>
      </c>
    </row>
    <row r="8" spans="1:7" ht="15">
      <c r="A8" s="345"/>
      <c r="B8" s="352" t="s">
        <v>262</v>
      </c>
    </row>
    <row r="9" spans="1:7" ht="15">
      <c r="A9" s="345"/>
      <c r="B9" s="353" t="s">
        <v>263</v>
      </c>
    </row>
    <row r="10" spans="1:7" ht="15">
      <c r="A10" s="345"/>
    </row>
    <row r="11" spans="1:7" s="360" customFormat="1" ht="25.5">
      <c r="A11" s="354" t="s">
        <v>264</v>
      </c>
      <c r="B11" s="355" t="s">
        <v>265</v>
      </c>
      <c r="C11" s="356" t="s">
        <v>266</v>
      </c>
      <c r="D11" s="357" t="s">
        <v>267</v>
      </c>
      <c r="E11" s="357" t="s">
        <v>268</v>
      </c>
      <c r="F11" s="358" t="s">
        <v>269</v>
      </c>
      <c r="G11" s="359"/>
    </row>
    <row r="12" spans="1:7" s="360" customFormat="1">
      <c r="A12" s="361"/>
      <c r="B12" s="362" t="s">
        <v>158</v>
      </c>
      <c r="C12" s="363"/>
      <c r="D12" s="447">
        <f>SUM(D13:D20)</f>
        <v>4.768209831331351</v>
      </c>
      <c r="E12" s="364">
        <f>SUM(E13:E20)</f>
        <v>85</v>
      </c>
      <c r="F12" s="543">
        <f>D12/E12*100</f>
        <v>5.6096586250957072</v>
      </c>
    </row>
    <row r="13" spans="1:7" ht="15">
      <c r="A13" s="365" t="s">
        <v>402</v>
      </c>
      <c r="B13" s="366" t="s">
        <v>533</v>
      </c>
      <c r="C13" s="367" t="s">
        <v>272</v>
      </c>
      <c r="D13" s="446">
        <f>IF('1.2.3 - Wassergebrauchskennwert'!D82&gt;100,100*0.3,'1.2.3 - Wassergebrauchskennwert'!D82*0.3)</f>
        <v>4.768209831331351</v>
      </c>
      <c r="E13" s="369">
        <f>IF(C13="relevant",30,0)</f>
        <v>30</v>
      </c>
      <c r="F13" s="544"/>
    </row>
    <row r="14" spans="1:7" ht="15">
      <c r="A14" s="365" t="s">
        <v>370</v>
      </c>
      <c r="B14" s="366" t="s">
        <v>276</v>
      </c>
      <c r="C14" s="370" t="s">
        <v>272</v>
      </c>
      <c r="D14" s="368"/>
      <c r="E14" s="369">
        <f>IF(C14="relevant",10,0)</f>
        <v>10</v>
      </c>
      <c r="F14" s="544"/>
    </row>
    <row r="15" spans="1:7" ht="15">
      <c r="A15" s="365" t="s">
        <v>372</v>
      </c>
      <c r="B15" s="366" t="s">
        <v>278</v>
      </c>
      <c r="C15" s="367" t="s">
        <v>299</v>
      </c>
      <c r="D15" s="368"/>
      <c r="E15" s="369">
        <f>IF(C15="relevant",15,0)</f>
        <v>0</v>
      </c>
      <c r="F15" s="544"/>
    </row>
    <row r="16" spans="1:7" ht="15">
      <c r="A16" s="365" t="s">
        <v>455</v>
      </c>
      <c r="B16" s="366" t="s">
        <v>280</v>
      </c>
      <c r="C16" s="367" t="s">
        <v>272</v>
      </c>
      <c r="D16" s="368"/>
      <c r="E16" s="369">
        <f>IF(C16="relevant",0,0)</f>
        <v>0</v>
      </c>
      <c r="F16" s="544"/>
    </row>
    <row r="17" spans="1:6" ht="15">
      <c r="A17" s="365" t="s">
        <v>457</v>
      </c>
      <c r="B17" s="366" t="s">
        <v>282</v>
      </c>
      <c r="C17" s="367" t="s">
        <v>272</v>
      </c>
      <c r="D17" s="368"/>
      <c r="E17" s="369">
        <f>IF(C17="relevant",0,0)</f>
        <v>0</v>
      </c>
      <c r="F17" s="544"/>
    </row>
    <row r="18" spans="1:6" ht="15">
      <c r="A18" s="365" t="s">
        <v>459</v>
      </c>
      <c r="B18" s="366" t="s">
        <v>284</v>
      </c>
      <c r="C18" s="370" t="s">
        <v>272</v>
      </c>
      <c r="D18" s="368"/>
      <c r="E18" s="369">
        <f>IF(C18="relevant",15,0)</f>
        <v>15</v>
      </c>
      <c r="F18" s="544"/>
    </row>
    <row r="19" spans="1:6" ht="15">
      <c r="A19" s="365" t="s">
        <v>460</v>
      </c>
      <c r="B19" s="366" t="s">
        <v>286</v>
      </c>
      <c r="C19" s="370" t="s">
        <v>272</v>
      </c>
      <c r="D19" s="368"/>
      <c r="E19" s="369">
        <f>IF(C19="relevant",15,0)</f>
        <v>15</v>
      </c>
      <c r="F19" s="544"/>
    </row>
    <row r="20" spans="1:6" ht="15">
      <c r="A20" s="371" t="s">
        <v>380</v>
      </c>
      <c r="B20" s="372" t="s">
        <v>290</v>
      </c>
      <c r="C20" s="425" t="s">
        <v>272</v>
      </c>
      <c r="D20" s="374"/>
      <c r="E20" s="375">
        <f>IF(C20="relevant",15,0)</f>
        <v>15</v>
      </c>
      <c r="F20" s="545"/>
    </row>
    <row r="219" spans="1:7" s="347" customFormat="1">
      <c r="A219" s="377"/>
      <c r="B219" s="376" t="s">
        <v>266</v>
      </c>
      <c r="D219" s="348"/>
      <c r="E219" s="348"/>
      <c r="F219" s="349"/>
      <c r="G219" s="349"/>
    </row>
    <row r="220" spans="1:7" s="347" customFormat="1">
      <c r="A220" s="377"/>
      <c r="B220" s="346" t="s">
        <v>272</v>
      </c>
      <c r="D220" s="348"/>
      <c r="E220" s="348"/>
      <c r="F220" s="349"/>
      <c r="G220" s="349"/>
    </row>
    <row r="221" spans="1:7" s="347" customFormat="1">
      <c r="A221" s="377"/>
      <c r="B221" s="346" t="s">
        <v>299</v>
      </c>
      <c r="D221" s="348"/>
      <c r="E221" s="348"/>
      <c r="F221" s="349"/>
      <c r="G221" s="349"/>
    </row>
  </sheetData>
  <dataValidations count="1">
    <dataValidation type="list" allowBlank="1" showInputMessage="1" showErrorMessage="1" sqref="C18:C20 C14">
      <formula1>$B$220:$B$221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G230"/>
  <sheetViews>
    <sheetView showGridLines="0" zoomScale="115" zoomScaleNormal="115" zoomScalePageLayoutView="115" workbookViewId="0">
      <selection activeCell="G25" sqref="G25"/>
    </sheetView>
  </sheetViews>
  <sheetFormatPr baseColWidth="10" defaultColWidth="10.85546875" defaultRowHeight="12.75"/>
  <cols>
    <col min="1" max="1" width="8.7109375" style="377" customWidth="1"/>
    <col min="2" max="2" width="49.7109375" style="346" customWidth="1"/>
    <col min="3" max="3" width="15.7109375" style="347" customWidth="1"/>
    <col min="4" max="4" width="10.85546875" style="348"/>
    <col min="5" max="5" width="12.42578125" style="348" customWidth="1"/>
    <col min="6" max="6" width="13.7109375" style="349" customWidth="1"/>
    <col min="7" max="16384" width="10.85546875" style="349"/>
  </cols>
  <sheetData>
    <row r="1" spans="1:7" ht="15">
      <c r="A1" s="345" t="s">
        <v>365</v>
      </c>
    </row>
    <row r="2" spans="1:7" ht="15">
      <c r="A2" s="345" t="s">
        <v>545</v>
      </c>
    </row>
    <row r="3" spans="1:7" ht="14.25">
      <c r="A3" s="350" t="s">
        <v>544</v>
      </c>
      <c r="B3" s="376"/>
    </row>
    <row r="4" spans="1:7" ht="14.25">
      <c r="A4" s="350" t="s">
        <v>523</v>
      </c>
      <c r="B4" s="461">
        <f>BNB_LABOR_2013_1_Marktversion!G2</f>
        <v>0</v>
      </c>
    </row>
    <row r="5" spans="1:7" ht="14.25">
      <c r="A5" s="350" t="s">
        <v>524</v>
      </c>
      <c r="B5" s="533"/>
    </row>
    <row r="6" spans="1:7" ht="15">
      <c r="A6" s="345"/>
    </row>
    <row r="7" spans="1:7" ht="15">
      <c r="A7" s="345"/>
      <c r="B7" s="351" t="s">
        <v>261</v>
      </c>
    </row>
    <row r="8" spans="1:7" ht="15">
      <c r="A8" s="345"/>
      <c r="B8" s="352" t="s">
        <v>262</v>
      </c>
    </row>
    <row r="9" spans="1:7" ht="15">
      <c r="A9" s="345"/>
      <c r="B9" s="353" t="s">
        <v>263</v>
      </c>
    </row>
    <row r="10" spans="1:7" ht="15">
      <c r="A10" s="345"/>
    </row>
    <row r="11" spans="1:7" s="360" customFormat="1" ht="25.5">
      <c r="A11" s="354" t="s">
        <v>264</v>
      </c>
      <c r="B11" s="355" t="s">
        <v>265</v>
      </c>
      <c r="C11" s="356" t="s">
        <v>266</v>
      </c>
      <c r="D11" s="357" t="s">
        <v>267</v>
      </c>
      <c r="E11" s="357" t="s">
        <v>268</v>
      </c>
      <c r="F11" s="358" t="s">
        <v>269</v>
      </c>
      <c r="G11" s="359"/>
    </row>
    <row r="12" spans="1:7" s="360" customFormat="1">
      <c r="A12" s="361"/>
      <c r="B12" s="362" t="s">
        <v>241</v>
      </c>
      <c r="C12" s="363"/>
      <c r="D12" s="364">
        <f>SUM(D13:D29)</f>
        <v>0</v>
      </c>
      <c r="E12" s="364">
        <f>SUM(E13:E29)</f>
        <v>100</v>
      </c>
      <c r="F12" s="440">
        <f>D12/E12*100</f>
        <v>0</v>
      </c>
    </row>
    <row r="13" spans="1:7" ht="15">
      <c r="A13" s="365" t="s">
        <v>366</v>
      </c>
      <c r="B13" s="366" t="s">
        <v>367</v>
      </c>
      <c r="C13" s="347" t="s">
        <v>272</v>
      </c>
      <c r="D13" s="368"/>
      <c r="E13" s="369">
        <v>5</v>
      </c>
      <c r="F13" s="441"/>
    </row>
    <row r="14" spans="1:7" ht="15">
      <c r="A14" s="365" t="s">
        <v>368</v>
      </c>
      <c r="B14" s="366" t="s">
        <v>369</v>
      </c>
      <c r="C14" s="347" t="s">
        <v>272</v>
      </c>
      <c r="D14" s="368"/>
      <c r="E14" s="369">
        <v>5</v>
      </c>
      <c r="F14" s="441"/>
    </row>
    <row r="15" spans="1:7" ht="15">
      <c r="A15" s="365" t="s">
        <v>370</v>
      </c>
      <c r="B15" s="366" t="s">
        <v>371</v>
      </c>
      <c r="C15" s="370" t="s">
        <v>272</v>
      </c>
      <c r="D15" s="368"/>
      <c r="E15" s="369">
        <f>IF(C15="relevant",7.5,0)</f>
        <v>7.5</v>
      </c>
      <c r="F15" s="441"/>
    </row>
    <row r="16" spans="1:7" ht="15">
      <c r="A16" s="365" t="s">
        <v>372</v>
      </c>
      <c r="B16" s="366" t="s">
        <v>373</v>
      </c>
      <c r="C16" s="370" t="s">
        <v>272</v>
      </c>
      <c r="D16" s="368"/>
      <c r="E16" s="369">
        <f>IF(C16="relevant",7.5,0)</f>
        <v>7.5</v>
      </c>
      <c r="F16" s="441"/>
    </row>
    <row r="17" spans="1:6" ht="15">
      <c r="A17" s="365" t="s">
        <v>374</v>
      </c>
      <c r="B17" s="366" t="s">
        <v>375</v>
      </c>
      <c r="C17" s="370" t="s">
        <v>272</v>
      </c>
      <c r="D17" s="368"/>
      <c r="E17" s="369">
        <f>IF(C17="relevant",3,0)</f>
        <v>3</v>
      </c>
      <c r="F17" s="441"/>
    </row>
    <row r="18" spans="1:6" ht="15">
      <c r="A18" s="365" t="s">
        <v>376</v>
      </c>
      <c r="B18" s="366" t="s">
        <v>377</v>
      </c>
      <c r="C18" s="370" t="s">
        <v>272</v>
      </c>
      <c r="D18" s="368"/>
      <c r="E18" s="369">
        <f>IF(C18="relevant",3,0)</f>
        <v>3</v>
      </c>
      <c r="F18" s="441"/>
    </row>
    <row r="19" spans="1:6" ht="15">
      <c r="A19" s="365" t="s">
        <v>378</v>
      </c>
      <c r="B19" s="366" t="s">
        <v>379</v>
      </c>
      <c r="C19" s="370" t="s">
        <v>272</v>
      </c>
      <c r="D19" s="368"/>
      <c r="E19" s="369">
        <f>IF(C19="relevant",3,0)</f>
        <v>3</v>
      </c>
      <c r="F19" s="441"/>
    </row>
    <row r="20" spans="1:6" ht="15">
      <c r="A20" s="365" t="s">
        <v>380</v>
      </c>
      <c r="B20" s="366" t="s">
        <v>381</v>
      </c>
      <c r="C20" s="370" t="s">
        <v>272</v>
      </c>
      <c r="D20" s="368"/>
      <c r="E20" s="369">
        <f>IF(C20="relevant",10,0)</f>
        <v>10</v>
      </c>
      <c r="F20" s="441"/>
    </row>
    <row r="21" spans="1:6" ht="15">
      <c r="A21" s="365" t="s">
        <v>382</v>
      </c>
      <c r="B21" s="366" t="s">
        <v>383</v>
      </c>
      <c r="C21" s="370" t="s">
        <v>272</v>
      </c>
      <c r="D21" s="368"/>
      <c r="E21" s="369">
        <f>IF(C21="relevant",10,0)</f>
        <v>10</v>
      </c>
      <c r="F21" s="441"/>
    </row>
    <row r="22" spans="1:6" ht="15">
      <c r="A22" s="365" t="s">
        <v>384</v>
      </c>
      <c r="B22" s="366" t="s">
        <v>385</v>
      </c>
      <c r="C22" s="370" t="s">
        <v>272</v>
      </c>
      <c r="D22" s="368"/>
      <c r="E22" s="369">
        <f>IF(C22="relevant",10,0)</f>
        <v>10</v>
      </c>
      <c r="F22" s="441"/>
    </row>
    <row r="23" spans="1:6" ht="15">
      <c r="A23" s="365" t="s">
        <v>386</v>
      </c>
      <c r="B23" s="366" t="s">
        <v>387</v>
      </c>
      <c r="C23" s="370" t="s">
        <v>272</v>
      </c>
      <c r="D23" s="368"/>
      <c r="E23" s="369">
        <f>IF(C23="relevant",3,0)</f>
        <v>3</v>
      </c>
      <c r="F23" s="441"/>
    </row>
    <row r="24" spans="1:6" ht="15">
      <c r="A24" s="365" t="s">
        <v>388</v>
      </c>
      <c r="B24" s="366" t="s">
        <v>389</v>
      </c>
      <c r="C24" s="370" t="s">
        <v>272</v>
      </c>
      <c r="D24" s="368"/>
      <c r="E24" s="369">
        <f>IF(C24="relevant",13,0)</f>
        <v>13</v>
      </c>
      <c r="F24" s="441"/>
    </row>
    <row r="25" spans="1:6" ht="15">
      <c r="A25" s="365" t="s">
        <v>390</v>
      </c>
      <c r="B25" s="366" t="s">
        <v>391</v>
      </c>
      <c r="C25" s="370" t="s">
        <v>272</v>
      </c>
      <c r="D25" s="368"/>
      <c r="E25" s="369">
        <f>IF(C25="relevant",5,0)</f>
        <v>5</v>
      </c>
      <c r="F25" s="441"/>
    </row>
    <row r="26" spans="1:6" ht="15">
      <c r="A26" s="365" t="s">
        <v>392</v>
      </c>
      <c r="B26" s="366" t="s">
        <v>393</v>
      </c>
      <c r="C26" s="370" t="s">
        <v>272</v>
      </c>
      <c r="D26" s="368"/>
      <c r="E26" s="369">
        <f>IF(C26="relevant",5,0)</f>
        <v>5</v>
      </c>
      <c r="F26" s="441"/>
    </row>
    <row r="27" spans="1:6" ht="15">
      <c r="A27" s="365" t="s">
        <v>394</v>
      </c>
      <c r="B27" s="366" t="s">
        <v>395</v>
      </c>
      <c r="C27" s="370" t="s">
        <v>272</v>
      </c>
      <c r="D27" s="368"/>
      <c r="E27" s="369">
        <f>IF(C27="relevant",3,0)</f>
        <v>3</v>
      </c>
      <c r="F27" s="441"/>
    </row>
    <row r="28" spans="1:6" ht="15">
      <c r="A28" s="365" t="s">
        <v>396</v>
      </c>
      <c r="B28" s="366" t="s">
        <v>397</v>
      </c>
      <c r="C28" s="370" t="s">
        <v>272</v>
      </c>
      <c r="D28" s="368"/>
      <c r="E28" s="369">
        <f>IF(C28="relevant",3,0)</f>
        <v>3</v>
      </c>
      <c r="F28" s="441"/>
    </row>
    <row r="29" spans="1:6" ht="15">
      <c r="A29" s="371" t="s">
        <v>398</v>
      </c>
      <c r="B29" s="372" t="s">
        <v>399</v>
      </c>
      <c r="C29" s="425" t="s">
        <v>272</v>
      </c>
      <c r="D29" s="374"/>
      <c r="E29" s="375">
        <f>IF(C29="relevant",4,0)</f>
        <v>4</v>
      </c>
      <c r="F29" s="442"/>
    </row>
    <row r="228" spans="1:7" s="347" customFormat="1">
      <c r="A228" s="377"/>
      <c r="B228" s="376" t="s">
        <v>266</v>
      </c>
      <c r="D228" s="348"/>
      <c r="E228" s="348"/>
      <c r="F228" s="349"/>
      <c r="G228" s="349"/>
    </row>
    <row r="229" spans="1:7" s="347" customFormat="1">
      <c r="A229" s="377"/>
      <c r="B229" s="346" t="s">
        <v>272</v>
      </c>
      <c r="D229" s="348"/>
      <c r="E229" s="348"/>
      <c r="F229" s="349"/>
      <c r="G229" s="349"/>
    </row>
    <row r="230" spans="1:7" s="347" customFormat="1">
      <c r="A230" s="377"/>
      <c r="B230" s="346" t="s">
        <v>299</v>
      </c>
      <c r="D230" s="348"/>
      <c r="E230" s="348"/>
      <c r="F230" s="349"/>
      <c r="G230" s="349"/>
    </row>
  </sheetData>
  <dataValidations count="1">
    <dataValidation type="list" allowBlank="1" showInputMessage="1" showErrorMessage="1" sqref="C15:C29">
      <formula1>$B$229:$B$230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G227"/>
  <sheetViews>
    <sheetView showGridLines="0" zoomScale="115" zoomScaleNormal="115" zoomScalePageLayoutView="115" workbookViewId="0">
      <selection activeCell="C36" sqref="C36"/>
    </sheetView>
  </sheetViews>
  <sheetFormatPr baseColWidth="10" defaultColWidth="10.85546875" defaultRowHeight="12.75"/>
  <cols>
    <col min="1" max="1" width="8.85546875" style="377" customWidth="1"/>
    <col min="2" max="2" width="64.42578125" style="346" customWidth="1"/>
    <col min="3" max="3" width="15.7109375" style="347" customWidth="1"/>
    <col min="4" max="4" width="10.85546875" style="348"/>
    <col min="5" max="5" width="12.42578125" style="348" customWidth="1"/>
    <col min="6" max="6" width="13.7109375" style="349" customWidth="1"/>
    <col min="7" max="7" width="3.42578125" style="349" customWidth="1"/>
    <col min="8" max="16384" width="10.85546875" style="349"/>
  </cols>
  <sheetData>
    <row r="1" spans="1:7" ht="15">
      <c r="A1" s="345" t="s">
        <v>258</v>
      </c>
    </row>
    <row r="2" spans="1:7" ht="15">
      <c r="A2" s="345" t="s">
        <v>259</v>
      </c>
    </row>
    <row r="3" spans="1:7" ht="14.25">
      <c r="A3" s="350" t="s">
        <v>260</v>
      </c>
    </row>
    <row r="4" spans="1:7" ht="14.25">
      <c r="A4" s="350" t="s">
        <v>523</v>
      </c>
      <c r="B4" s="475">
        <f>BNB_LABOR_2013_1_Marktversion!G2</f>
        <v>0</v>
      </c>
    </row>
    <row r="5" spans="1:7" ht="14.25">
      <c r="A5" s="350" t="s">
        <v>524</v>
      </c>
      <c r="B5" s="460"/>
    </row>
    <row r="6" spans="1:7" ht="15">
      <c r="A6" s="345"/>
    </row>
    <row r="7" spans="1:7" ht="15">
      <c r="A7" s="345"/>
      <c r="B7" s="351" t="s">
        <v>261</v>
      </c>
    </row>
    <row r="8" spans="1:7" ht="15">
      <c r="A8" s="345"/>
      <c r="B8" s="352" t="s">
        <v>262</v>
      </c>
    </row>
    <row r="9" spans="1:7" ht="15">
      <c r="A9" s="345"/>
      <c r="B9" s="353" t="s">
        <v>263</v>
      </c>
    </row>
    <row r="10" spans="1:7" ht="15">
      <c r="A10" s="345"/>
    </row>
    <row r="11" spans="1:7" s="360" customFormat="1" ht="25.5">
      <c r="A11" s="354" t="s">
        <v>264</v>
      </c>
      <c r="B11" s="355" t="s">
        <v>265</v>
      </c>
      <c r="C11" s="356" t="s">
        <v>266</v>
      </c>
      <c r="D11" s="357" t="s">
        <v>267</v>
      </c>
      <c r="E11" s="357" t="s">
        <v>268</v>
      </c>
      <c r="F11" s="358" t="s">
        <v>269</v>
      </c>
      <c r="G11" s="359"/>
    </row>
    <row r="12" spans="1:7" s="360" customFormat="1">
      <c r="A12" s="361"/>
      <c r="B12" s="362" t="s">
        <v>158</v>
      </c>
      <c r="C12" s="363"/>
      <c r="D12" s="447" t="e">
        <f>SUM(D13:D26)</f>
        <v>#REF!</v>
      </c>
      <c r="E12" s="364">
        <f>SUM(E13:E26)</f>
        <v>100</v>
      </c>
      <c r="F12" s="685" t="e">
        <f>D12/E12*100</f>
        <v>#REF!</v>
      </c>
    </row>
    <row r="13" spans="1:7">
      <c r="A13" s="365" t="s">
        <v>270</v>
      </c>
      <c r="B13" s="366" t="s">
        <v>271</v>
      </c>
      <c r="C13" s="367" t="s">
        <v>272</v>
      </c>
      <c r="D13" s="446" t="e">
        <f>IF(#REF!/10&gt;10,10,#REF!/10)</f>
        <v>#REF!</v>
      </c>
      <c r="E13" s="369">
        <f>IF(C13="relevant",10,0)</f>
        <v>10</v>
      </c>
      <c r="F13" s="686"/>
    </row>
    <row r="14" spans="1:7">
      <c r="A14" s="365" t="s">
        <v>273</v>
      </c>
      <c r="B14" s="366" t="s">
        <v>274</v>
      </c>
      <c r="C14" s="370" t="s">
        <v>272</v>
      </c>
      <c r="D14" s="368"/>
      <c r="E14" s="369">
        <f>IF(C14="relevant",5,0)</f>
        <v>5</v>
      </c>
      <c r="F14" s="686"/>
    </row>
    <row r="15" spans="1:7">
      <c r="A15" s="365" t="s">
        <v>275</v>
      </c>
      <c r="B15" s="366" t="s">
        <v>276</v>
      </c>
      <c r="C15" s="370" t="s">
        <v>272</v>
      </c>
      <c r="D15" s="368"/>
      <c r="E15" s="369">
        <f>IF(C15="relevant",5,0)</f>
        <v>5</v>
      </c>
      <c r="F15" s="686"/>
    </row>
    <row r="16" spans="1:7">
      <c r="A16" s="365" t="s">
        <v>277</v>
      </c>
      <c r="B16" s="366" t="s">
        <v>278</v>
      </c>
      <c r="C16" s="370" t="s">
        <v>272</v>
      </c>
      <c r="D16" s="368"/>
      <c r="E16" s="369">
        <f>IF(C16="relevant",10,0)</f>
        <v>10</v>
      </c>
      <c r="F16" s="686"/>
    </row>
    <row r="17" spans="1:6">
      <c r="A17" s="365" t="s">
        <v>279</v>
      </c>
      <c r="B17" s="366" t="s">
        <v>280</v>
      </c>
      <c r="C17" s="367" t="s">
        <v>272</v>
      </c>
      <c r="D17" s="368"/>
      <c r="E17" s="369">
        <f>IF(C17="relevant",0,0)</f>
        <v>0</v>
      </c>
      <c r="F17" s="686"/>
    </row>
    <row r="18" spans="1:6">
      <c r="A18" s="365" t="s">
        <v>281</v>
      </c>
      <c r="B18" s="366" t="s">
        <v>282</v>
      </c>
      <c r="C18" s="367" t="s">
        <v>272</v>
      </c>
      <c r="D18" s="368"/>
      <c r="E18" s="369">
        <f>IF(C18="relevant",0,0)</f>
        <v>0</v>
      </c>
      <c r="F18" s="686"/>
    </row>
    <row r="19" spans="1:6">
      <c r="A19" s="365" t="s">
        <v>283</v>
      </c>
      <c r="B19" s="366" t="s">
        <v>284</v>
      </c>
      <c r="C19" s="370" t="s">
        <v>272</v>
      </c>
      <c r="D19" s="368"/>
      <c r="E19" s="369">
        <f>IF(C19="relevant",15,0)</f>
        <v>15</v>
      </c>
      <c r="F19" s="686"/>
    </row>
    <row r="20" spans="1:6">
      <c r="A20" s="365" t="s">
        <v>285</v>
      </c>
      <c r="B20" s="366" t="s">
        <v>286</v>
      </c>
      <c r="C20" s="370" t="s">
        <v>272</v>
      </c>
      <c r="D20" s="368"/>
      <c r="E20" s="369">
        <f>IF(C20="relevant",15,0)</f>
        <v>15</v>
      </c>
      <c r="F20" s="686"/>
    </row>
    <row r="21" spans="1:6">
      <c r="A21" s="365" t="s">
        <v>287</v>
      </c>
      <c r="B21" s="366" t="s">
        <v>288</v>
      </c>
      <c r="C21" s="370" t="s">
        <v>272</v>
      </c>
      <c r="D21" s="368"/>
      <c r="E21" s="369">
        <f>IF(C21="relevant",5,0)</f>
        <v>5</v>
      </c>
      <c r="F21" s="686"/>
    </row>
    <row r="22" spans="1:6">
      <c r="A22" s="365" t="s">
        <v>289</v>
      </c>
      <c r="B22" s="366" t="s">
        <v>290</v>
      </c>
      <c r="C22" s="367" t="s">
        <v>272</v>
      </c>
      <c r="D22" s="368"/>
      <c r="E22" s="369">
        <f>IF(C22="relevant",15,0)</f>
        <v>15</v>
      </c>
      <c r="F22" s="686"/>
    </row>
    <row r="23" spans="1:6">
      <c r="A23" s="365" t="s">
        <v>291</v>
      </c>
      <c r="B23" s="366" t="s">
        <v>292</v>
      </c>
      <c r="C23" s="367" t="s">
        <v>272</v>
      </c>
      <c r="D23" s="368"/>
      <c r="E23" s="369">
        <f>IF(C23="relevant",5,0)</f>
        <v>5</v>
      </c>
      <c r="F23" s="686"/>
    </row>
    <row r="24" spans="1:6">
      <c r="A24" s="365" t="s">
        <v>293</v>
      </c>
      <c r="B24" s="366" t="s">
        <v>294</v>
      </c>
      <c r="C24" s="367" t="s">
        <v>272</v>
      </c>
      <c r="D24" s="368"/>
      <c r="E24" s="369">
        <f>IF(C24="relevant",5,0)</f>
        <v>5</v>
      </c>
      <c r="F24" s="686"/>
    </row>
    <row r="25" spans="1:6">
      <c r="A25" s="365" t="s">
        <v>295</v>
      </c>
      <c r="B25" s="366" t="s">
        <v>296</v>
      </c>
      <c r="C25" s="367" t="s">
        <v>272</v>
      </c>
      <c r="D25" s="368"/>
      <c r="E25" s="369">
        <f>IF(C25="relevant",5,0)</f>
        <v>5</v>
      </c>
      <c r="F25" s="686"/>
    </row>
    <row r="26" spans="1:6">
      <c r="A26" s="371" t="s">
        <v>297</v>
      </c>
      <c r="B26" s="372" t="s">
        <v>298</v>
      </c>
      <c r="C26" s="373" t="s">
        <v>272</v>
      </c>
      <c r="D26" s="374"/>
      <c r="E26" s="375">
        <f>IF(C26="relevant",5,0)</f>
        <v>5</v>
      </c>
      <c r="F26" s="687"/>
    </row>
    <row r="225" spans="1:7" s="347" customFormat="1">
      <c r="A225" s="377"/>
      <c r="B225" s="376" t="s">
        <v>266</v>
      </c>
      <c r="D225" s="348"/>
      <c r="E225" s="348"/>
      <c r="F225" s="349"/>
      <c r="G225" s="349"/>
    </row>
    <row r="226" spans="1:7" s="347" customFormat="1">
      <c r="A226" s="377"/>
      <c r="B226" s="346" t="s">
        <v>272</v>
      </c>
      <c r="D226" s="348"/>
      <c r="E226" s="348"/>
      <c r="F226" s="349"/>
      <c r="G226" s="349"/>
    </row>
    <row r="227" spans="1:7" s="347" customFormat="1">
      <c r="A227" s="377"/>
      <c r="B227" s="346" t="s">
        <v>299</v>
      </c>
      <c r="D227" s="348"/>
      <c r="E227" s="348"/>
      <c r="F227" s="349"/>
      <c r="G227" s="349"/>
    </row>
  </sheetData>
  <mergeCells count="1">
    <mergeCell ref="F12:F26"/>
  </mergeCells>
  <dataValidations count="1">
    <dataValidation type="list" allowBlank="1" showInputMessage="1" showErrorMessage="1" sqref="C19:C21 C14:C16">
      <formula1>$B$226:$B$227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G228"/>
  <sheetViews>
    <sheetView showGridLines="0" zoomScale="115" zoomScaleNormal="115" zoomScalePageLayoutView="115" workbookViewId="0">
      <selection activeCell="H24" sqref="H24"/>
    </sheetView>
  </sheetViews>
  <sheetFormatPr baseColWidth="10" defaultColWidth="10.85546875" defaultRowHeight="12.75"/>
  <cols>
    <col min="1" max="1" width="9.28515625" style="377" customWidth="1"/>
    <col min="2" max="2" width="58.140625" style="346" customWidth="1"/>
    <col min="3" max="3" width="15.7109375" style="347" customWidth="1"/>
    <col min="4" max="4" width="10.85546875" style="348"/>
    <col min="5" max="5" width="12.42578125" style="348" customWidth="1"/>
    <col min="6" max="6" width="13.7109375" style="349" customWidth="1"/>
    <col min="7" max="16384" width="10.85546875" style="349"/>
  </cols>
  <sheetData>
    <row r="1" spans="1:7" ht="15">
      <c r="A1" s="345" t="s">
        <v>400</v>
      </c>
    </row>
    <row r="2" spans="1:7" ht="15">
      <c r="A2" s="345" t="s">
        <v>545</v>
      </c>
    </row>
    <row r="3" spans="1:7" ht="14.25">
      <c r="A3" s="350" t="s">
        <v>544</v>
      </c>
    </row>
    <row r="4" spans="1:7" ht="14.25">
      <c r="A4" s="350" t="s">
        <v>523</v>
      </c>
      <c r="B4" s="461">
        <f>BNB_LABOR_2013_1_Marktversion!G2</f>
        <v>0</v>
      </c>
    </row>
    <row r="5" spans="1:7" ht="14.25">
      <c r="A5" s="350" t="s">
        <v>524</v>
      </c>
      <c r="B5" s="533"/>
    </row>
    <row r="6" spans="1:7" ht="15">
      <c r="A6" s="345"/>
    </row>
    <row r="7" spans="1:7" ht="15">
      <c r="A7" s="345"/>
      <c r="B7" s="351" t="s">
        <v>261</v>
      </c>
    </row>
    <row r="8" spans="1:7" ht="15">
      <c r="A8" s="345"/>
      <c r="B8" s="352" t="s">
        <v>262</v>
      </c>
    </row>
    <row r="9" spans="1:7" ht="15">
      <c r="A9" s="345"/>
      <c r="B9" s="353" t="s">
        <v>263</v>
      </c>
    </row>
    <row r="10" spans="1:7" ht="15">
      <c r="A10" s="345"/>
    </row>
    <row r="11" spans="1:7" s="360" customFormat="1" ht="25.5">
      <c r="A11" s="354" t="s">
        <v>264</v>
      </c>
      <c r="B11" s="355" t="s">
        <v>265</v>
      </c>
      <c r="C11" s="356" t="s">
        <v>266</v>
      </c>
      <c r="D11" s="357" t="s">
        <v>267</v>
      </c>
      <c r="E11" s="357" t="s">
        <v>268</v>
      </c>
      <c r="F11" s="358" t="s">
        <v>269</v>
      </c>
      <c r="G11" s="359"/>
    </row>
    <row r="12" spans="1:7" s="360" customFormat="1">
      <c r="A12" s="361"/>
      <c r="B12" s="362" t="s">
        <v>401</v>
      </c>
      <c r="C12" s="363"/>
      <c r="D12" s="364">
        <f>SUM(D13:D27)</f>
        <v>0</v>
      </c>
      <c r="E12" s="364">
        <f>SUM(E13:E27)</f>
        <v>100</v>
      </c>
      <c r="F12" s="440">
        <f>D12/E12*100</f>
        <v>0</v>
      </c>
    </row>
    <row r="13" spans="1:7" ht="15">
      <c r="A13" s="365" t="s">
        <v>402</v>
      </c>
      <c r="B13" s="366" t="s">
        <v>403</v>
      </c>
      <c r="C13" s="370" t="s">
        <v>272</v>
      </c>
      <c r="D13" s="368"/>
      <c r="E13" s="369">
        <f>IF(C13="relevant",15,0)</f>
        <v>15</v>
      </c>
      <c r="F13" s="441"/>
    </row>
    <row r="14" spans="1:7" ht="15">
      <c r="A14" s="365" t="s">
        <v>404</v>
      </c>
      <c r="B14" s="366" t="s">
        <v>405</v>
      </c>
      <c r="C14" s="370" t="s">
        <v>272</v>
      </c>
      <c r="D14" s="368"/>
      <c r="E14" s="369">
        <f>IF(C14="relevant",10,0)</f>
        <v>10</v>
      </c>
      <c r="F14" s="441"/>
    </row>
    <row r="15" spans="1:7" ht="15">
      <c r="A15" s="365" t="s">
        <v>406</v>
      </c>
      <c r="B15" s="366" t="s">
        <v>407</v>
      </c>
      <c r="C15" s="370" t="s">
        <v>272</v>
      </c>
      <c r="D15" s="368"/>
      <c r="E15" s="369">
        <f>IF(C15="relevant",10,0)</f>
        <v>10</v>
      </c>
      <c r="F15" s="441"/>
    </row>
    <row r="16" spans="1:7" ht="15">
      <c r="A16" s="365" t="s">
        <v>386</v>
      </c>
      <c r="B16" s="366" t="s">
        <v>408</v>
      </c>
      <c r="C16" s="370" t="s">
        <v>272</v>
      </c>
      <c r="D16" s="368"/>
      <c r="E16" s="369">
        <f>IF(C16="relevant",7,0)</f>
        <v>7</v>
      </c>
      <c r="F16" s="441"/>
    </row>
    <row r="17" spans="1:6" ht="15">
      <c r="A17" s="365" t="s">
        <v>409</v>
      </c>
      <c r="B17" s="366" t="s">
        <v>410</v>
      </c>
      <c r="C17" s="370" t="s">
        <v>272</v>
      </c>
      <c r="D17" s="368"/>
      <c r="E17" s="369">
        <f>IF(C17="relevant",5,0)</f>
        <v>5</v>
      </c>
      <c r="F17" s="441"/>
    </row>
    <row r="18" spans="1:6" ht="15">
      <c r="A18" s="365" t="s">
        <v>411</v>
      </c>
      <c r="B18" s="366" t="s">
        <v>412</v>
      </c>
      <c r="C18" s="370" t="s">
        <v>272</v>
      </c>
      <c r="D18" s="368"/>
      <c r="E18" s="369">
        <f>IF(C18="relevant",7,0)</f>
        <v>7</v>
      </c>
      <c r="F18" s="441"/>
    </row>
    <row r="19" spans="1:6" ht="15">
      <c r="A19" s="365" t="s">
        <v>398</v>
      </c>
      <c r="B19" s="366" t="s">
        <v>413</v>
      </c>
      <c r="C19" s="370" t="s">
        <v>272</v>
      </c>
      <c r="D19" s="368"/>
      <c r="E19" s="369">
        <f>IF(C19="relevant",7,0)</f>
        <v>7</v>
      </c>
      <c r="F19" s="441"/>
    </row>
    <row r="20" spans="1:6" ht="15">
      <c r="A20" s="365" t="s">
        <v>414</v>
      </c>
      <c r="B20" s="366" t="s">
        <v>415</v>
      </c>
      <c r="C20" s="370" t="s">
        <v>272</v>
      </c>
      <c r="D20" s="368"/>
      <c r="E20" s="369">
        <f>IF(C20="relevant",6,0)</f>
        <v>6</v>
      </c>
      <c r="F20" s="441"/>
    </row>
    <row r="21" spans="1:6" ht="15">
      <c r="A21" s="365" t="s">
        <v>416</v>
      </c>
      <c r="B21" s="366" t="s">
        <v>417</v>
      </c>
      <c r="C21" s="370" t="s">
        <v>272</v>
      </c>
      <c r="D21" s="368"/>
      <c r="E21" s="369">
        <f>IF(C21="relevant",7,0)</f>
        <v>7</v>
      </c>
      <c r="F21" s="441"/>
    </row>
    <row r="22" spans="1:6" ht="15">
      <c r="A22" s="365" t="s">
        <v>418</v>
      </c>
      <c r="B22" s="366" t="s">
        <v>419</v>
      </c>
      <c r="C22" s="370" t="s">
        <v>272</v>
      </c>
      <c r="D22" s="368"/>
      <c r="E22" s="369">
        <f>IF(C22="relevant",6,0)</f>
        <v>6</v>
      </c>
      <c r="F22" s="441"/>
    </row>
    <row r="23" spans="1:6" ht="15">
      <c r="A23" s="365" t="s">
        <v>420</v>
      </c>
      <c r="B23" s="366" t="s">
        <v>421</v>
      </c>
      <c r="C23" s="370" t="s">
        <v>272</v>
      </c>
      <c r="D23" s="368"/>
      <c r="E23" s="369">
        <f>IF(C23="relevant",3,0)</f>
        <v>3</v>
      </c>
      <c r="F23" s="441"/>
    </row>
    <row r="24" spans="1:6" ht="15">
      <c r="A24" s="365" t="s">
        <v>422</v>
      </c>
      <c r="B24" s="366" t="s">
        <v>423</v>
      </c>
      <c r="C24" s="370" t="s">
        <v>272</v>
      </c>
      <c r="D24" s="368"/>
      <c r="E24" s="369">
        <f>IF(C24="relevant",3,0)</f>
        <v>3</v>
      </c>
      <c r="F24" s="441"/>
    </row>
    <row r="25" spans="1:6" ht="15">
      <c r="A25" s="365" t="s">
        <v>424</v>
      </c>
      <c r="B25" s="366" t="s">
        <v>425</v>
      </c>
      <c r="C25" s="370" t="s">
        <v>272</v>
      </c>
      <c r="D25" s="368"/>
      <c r="E25" s="369">
        <f>IF(C25="relevant",3,0)</f>
        <v>3</v>
      </c>
      <c r="F25" s="441"/>
    </row>
    <row r="26" spans="1:6" ht="15">
      <c r="A26" s="365" t="s">
        <v>426</v>
      </c>
      <c r="B26" s="366" t="s">
        <v>427</v>
      </c>
      <c r="C26" s="370" t="s">
        <v>272</v>
      </c>
      <c r="D26" s="368"/>
      <c r="E26" s="369">
        <f>IF(C26="relevant",4,0)</f>
        <v>4</v>
      </c>
      <c r="F26" s="441"/>
    </row>
    <row r="27" spans="1:6" ht="15">
      <c r="A27" s="371" t="s">
        <v>428</v>
      </c>
      <c r="B27" s="372" t="s">
        <v>429</v>
      </c>
      <c r="C27" s="425" t="s">
        <v>272</v>
      </c>
      <c r="D27" s="374"/>
      <c r="E27" s="375">
        <v>7</v>
      </c>
      <c r="F27" s="442"/>
    </row>
    <row r="226" spans="1:7" s="347" customFormat="1">
      <c r="A226" s="377"/>
      <c r="B226" s="376" t="s">
        <v>266</v>
      </c>
      <c r="D226" s="348"/>
      <c r="E226" s="348"/>
      <c r="F226" s="349"/>
      <c r="G226" s="349"/>
    </row>
    <row r="227" spans="1:7" s="347" customFormat="1">
      <c r="A227" s="377"/>
      <c r="B227" s="346" t="s">
        <v>272</v>
      </c>
      <c r="D227" s="348"/>
      <c r="E227" s="348"/>
      <c r="F227" s="349"/>
      <c r="G227" s="349"/>
    </row>
    <row r="228" spans="1:7" s="347" customFormat="1">
      <c r="A228" s="377"/>
      <c r="B228" s="346" t="s">
        <v>299</v>
      </c>
      <c r="D228" s="348"/>
      <c r="E228" s="348"/>
      <c r="F228" s="349"/>
      <c r="G228" s="349"/>
    </row>
  </sheetData>
  <dataValidations count="1">
    <dataValidation type="list" allowBlank="1" showInputMessage="1" showErrorMessage="1" sqref="C13:C27">
      <formula1>$B$227:$B$228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222"/>
  <sheetViews>
    <sheetView showGridLines="0" zoomScale="115" zoomScaleNormal="115" zoomScalePageLayoutView="115" workbookViewId="0">
      <pane ySplit="11" topLeftCell="A12" activePane="bottomLeft" state="frozen"/>
      <selection pane="bottomLeft" activeCell="E34" sqref="E34"/>
    </sheetView>
  </sheetViews>
  <sheetFormatPr baseColWidth="10" defaultColWidth="10.85546875" defaultRowHeight="12.75"/>
  <cols>
    <col min="1" max="1" width="8.85546875" style="377" customWidth="1"/>
    <col min="2" max="2" width="38.140625" style="346" customWidth="1"/>
    <col min="3" max="3" width="8" style="346" customWidth="1"/>
    <col min="4" max="4" width="15.7109375" style="347" customWidth="1"/>
    <col min="5" max="5" width="10.85546875" style="348"/>
    <col min="6" max="6" width="12.42578125" style="348" customWidth="1"/>
    <col min="7" max="7" width="12.7109375" style="426" customWidth="1"/>
    <col min="8" max="8" width="12.85546875" style="427" customWidth="1"/>
    <col min="9" max="9" width="19.42578125" style="349" customWidth="1"/>
    <col min="10" max="16384" width="10.85546875" style="349"/>
  </cols>
  <sheetData>
    <row r="1" spans="1:9" ht="15">
      <c r="A1" s="345" t="s">
        <v>430</v>
      </c>
    </row>
    <row r="2" spans="1:9" ht="15">
      <c r="A2" s="345" t="s">
        <v>545</v>
      </c>
    </row>
    <row r="3" spans="1:9" ht="14.25">
      <c r="A3" s="350" t="s">
        <v>544</v>
      </c>
    </row>
    <row r="4" spans="1:9" ht="14.25">
      <c r="A4" s="350" t="s">
        <v>523</v>
      </c>
      <c r="B4" s="461">
        <f>BNB_LABOR_2013_1_Marktversion!G2</f>
        <v>0</v>
      </c>
      <c r="C4" s="347"/>
      <c r="D4" s="348"/>
      <c r="F4" s="349"/>
      <c r="G4" s="349"/>
      <c r="H4" s="349"/>
    </row>
    <row r="5" spans="1:9" ht="14.25">
      <c r="A5" s="350" t="s">
        <v>524</v>
      </c>
      <c r="B5" s="533"/>
      <c r="C5" s="347"/>
      <c r="D5" s="348"/>
      <c r="F5" s="349"/>
      <c r="G5" s="349"/>
      <c r="H5" s="349"/>
    </row>
    <row r="6" spans="1:9" ht="15">
      <c r="A6" s="345"/>
    </row>
    <row r="7" spans="1:9" ht="15">
      <c r="A7" s="345"/>
      <c r="B7" s="351" t="s">
        <v>261</v>
      </c>
    </row>
    <row r="8" spans="1:9" ht="15">
      <c r="A8" s="345"/>
      <c r="B8" s="352" t="s">
        <v>262</v>
      </c>
    </row>
    <row r="9" spans="1:9" ht="15">
      <c r="A9" s="345"/>
      <c r="B9" s="353" t="s">
        <v>263</v>
      </c>
    </row>
    <row r="10" spans="1:9" ht="15">
      <c r="A10" s="345"/>
    </row>
    <row r="11" spans="1:9" s="360" customFormat="1" ht="25.5">
      <c r="A11" s="354" t="s">
        <v>264</v>
      </c>
      <c r="B11" s="355" t="s">
        <v>265</v>
      </c>
      <c r="C11" s="355"/>
      <c r="D11" s="356" t="s">
        <v>266</v>
      </c>
      <c r="E11" s="357" t="s">
        <v>267</v>
      </c>
      <c r="F11" s="357" t="s">
        <v>268</v>
      </c>
      <c r="G11" s="428" t="s">
        <v>269</v>
      </c>
      <c r="H11" s="429" t="s">
        <v>431</v>
      </c>
      <c r="I11" s="430" t="s">
        <v>432</v>
      </c>
    </row>
    <row r="12" spans="1:9" s="360" customFormat="1">
      <c r="A12" s="361" t="s">
        <v>402</v>
      </c>
      <c r="B12" s="362" t="s">
        <v>433</v>
      </c>
      <c r="C12" s="362"/>
      <c r="D12" s="363"/>
      <c r="E12" s="364">
        <f>SUM(E13:E20)</f>
        <v>0</v>
      </c>
      <c r="F12" s="364">
        <f>SUM(F13:F20)</f>
        <v>100</v>
      </c>
      <c r="G12" s="691">
        <f>E12/F12*100</f>
        <v>0</v>
      </c>
      <c r="H12" s="688">
        <v>0.2</v>
      </c>
      <c r="I12" s="443">
        <f>(G12*H12)+(G21*H21)+(G29*H29)+(G47*H47)+(G57*H57)+(G61*H61)</f>
        <v>0</v>
      </c>
    </row>
    <row r="13" spans="1:9" ht="13.5" customHeight="1">
      <c r="A13" s="365" t="s">
        <v>434</v>
      </c>
      <c r="B13" s="366" t="s">
        <v>435</v>
      </c>
      <c r="C13" s="366"/>
      <c r="D13" s="370" t="s">
        <v>272</v>
      </c>
      <c r="E13" s="368"/>
      <c r="F13" s="369">
        <f>IF(D13="relevant",20,0)</f>
        <v>20</v>
      </c>
      <c r="G13" s="694"/>
      <c r="H13" s="689"/>
      <c r="I13" s="444"/>
    </row>
    <row r="14" spans="1:9" ht="13.5" customHeight="1">
      <c r="A14" s="365" t="s">
        <v>436</v>
      </c>
      <c r="B14" s="431" t="s">
        <v>437</v>
      </c>
      <c r="C14" s="431"/>
      <c r="D14" s="370" t="s">
        <v>272</v>
      </c>
      <c r="E14" s="368"/>
      <c r="F14" s="369">
        <f>IF(D14="relevant",15,0)</f>
        <v>15</v>
      </c>
      <c r="G14" s="694"/>
      <c r="H14" s="689"/>
      <c r="I14" s="444"/>
    </row>
    <row r="15" spans="1:9" ht="13.5" customHeight="1">
      <c r="A15" s="365" t="s">
        <v>438</v>
      </c>
      <c r="B15" s="431" t="s">
        <v>439</v>
      </c>
      <c r="C15" s="431"/>
      <c r="D15" s="370" t="s">
        <v>272</v>
      </c>
      <c r="E15" s="368"/>
      <c r="F15" s="369">
        <f>IF(D15="relevant",5,0)</f>
        <v>5</v>
      </c>
      <c r="G15" s="694"/>
      <c r="H15" s="689"/>
      <c r="I15" s="444"/>
    </row>
    <row r="16" spans="1:9" ht="13.5" customHeight="1">
      <c r="A16" s="365" t="s">
        <v>440</v>
      </c>
      <c r="B16" s="431" t="s">
        <v>441</v>
      </c>
      <c r="C16" s="431"/>
      <c r="D16" s="370" t="s">
        <v>272</v>
      </c>
      <c r="E16" s="368"/>
      <c r="F16" s="369">
        <f>IF(D16="relevant",15,0)</f>
        <v>15</v>
      </c>
      <c r="G16" s="694"/>
      <c r="H16" s="689"/>
      <c r="I16" s="444"/>
    </row>
    <row r="17" spans="1:9" ht="13.5" customHeight="1">
      <c r="A17" s="365" t="s">
        <v>440</v>
      </c>
      <c r="B17" s="431" t="s">
        <v>442</v>
      </c>
      <c r="C17" s="431"/>
      <c r="D17" s="370" t="s">
        <v>272</v>
      </c>
      <c r="E17" s="368"/>
      <c r="F17" s="369">
        <f>IF(D17="relevant",20,0)</f>
        <v>20</v>
      </c>
      <c r="G17" s="694"/>
      <c r="H17" s="689"/>
      <c r="I17" s="444"/>
    </row>
    <row r="18" spans="1:9" ht="13.5" customHeight="1">
      <c r="A18" s="365" t="s">
        <v>443</v>
      </c>
      <c r="B18" s="431" t="s">
        <v>444</v>
      </c>
      <c r="C18" s="431"/>
      <c r="D18" s="370" t="s">
        <v>272</v>
      </c>
      <c r="E18" s="368"/>
      <c r="F18" s="369">
        <f>IF(D18="relevant",10,0)</f>
        <v>10</v>
      </c>
      <c r="G18" s="694"/>
      <c r="H18" s="689"/>
      <c r="I18" s="444"/>
    </row>
    <row r="19" spans="1:9" ht="13.5" customHeight="1">
      <c r="A19" s="365" t="s">
        <v>445</v>
      </c>
      <c r="B19" s="431" t="s">
        <v>446</v>
      </c>
      <c r="C19" s="431"/>
      <c r="D19" s="370" t="s">
        <v>272</v>
      </c>
      <c r="E19" s="368"/>
      <c r="F19" s="369">
        <f>IF(D19="relevant",5,0)</f>
        <v>5</v>
      </c>
      <c r="G19" s="694"/>
      <c r="H19" s="689"/>
      <c r="I19" s="444"/>
    </row>
    <row r="20" spans="1:9" ht="13.5" customHeight="1">
      <c r="A20" s="371" t="s">
        <v>447</v>
      </c>
      <c r="B20" s="432" t="s">
        <v>448</v>
      </c>
      <c r="C20" s="432"/>
      <c r="D20" s="425" t="s">
        <v>272</v>
      </c>
      <c r="E20" s="374"/>
      <c r="F20" s="375">
        <f>IF(D20="relevant",10,0)</f>
        <v>10</v>
      </c>
      <c r="G20" s="693"/>
      <c r="H20" s="690"/>
      <c r="I20" s="444"/>
    </row>
    <row r="21" spans="1:9" ht="15">
      <c r="A21" s="361" t="s">
        <v>404</v>
      </c>
      <c r="B21" s="362" t="s">
        <v>449</v>
      </c>
      <c r="C21" s="362"/>
      <c r="D21" s="363"/>
      <c r="E21" s="364">
        <f>SUM(E22:E28)</f>
        <v>0</v>
      </c>
      <c r="F21" s="364">
        <f>SUM(F22:F28)</f>
        <v>100</v>
      </c>
      <c r="G21" s="691">
        <f>E21/F21*100</f>
        <v>0</v>
      </c>
      <c r="H21" s="688">
        <v>0.1</v>
      </c>
      <c r="I21" s="444"/>
    </row>
    <row r="22" spans="1:9" ht="15">
      <c r="A22" s="365" t="s">
        <v>450</v>
      </c>
      <c r="B22" s="431" t="s">
        <v>451</v>
      </c>
      <c r="C22" s="431"/>
      <c r="D22" s="370" t="s">
        <v>272</v>
      </c>
      <c r="E22" s="368"/>
      <c r="F22" s="369">
        <f>IF(D22="relevant",15,0)</f>
        <v>15</v>
      </c>
      <c r="G22" s="692"/>
      <c r="H22" s="689"/>
      <c r="I22" s="444"/>
    </row>
    <row r="23" spans="1:9" ht="15">
      <c r="A23" s="365" t="s">
        <v>452</v>
      </c>
      <c r="B23" s="431" t="s">
        <v>453</v>
      </c>
      <c r="C23" s="431"/>
      <c r="D23" s="370" t="s">
        <v>272</v>
      </c>
      <c r="E23" s="368"/>
      <c r="F23" s="369">
        <f>IF(D23="relevant",15,0)</f>
        <v>15</v>
      </c>
      <c r="G23" s="692"/>
      <c r="H23" s="689"/>
      <c r="I23" s="444"/>
    </row>
    <row r="24" spans="1:9" ht="15">
      <c r="A24" s="365" t="s">
        <v>372</v>
      </c>
      <c r="B24" s="431" t="s">
        <v>454</v>
      </c>
      <c r="C24" s="431"/>
      <c r="D24" s="370" t="s">
        <v>272</v>
      </c>
      <c r="E24" s="368"/>
      <c r="F24" s="369">
        <f>IF(D24="relevant",10,0)</f>
        <v>10</v>
      </c>
      <c r="G24" s="692"/>
      <c r="H24" s="689"/>
      <c r="I24" s="444"/>
    </row>
    <row r="25" spans="1:9" ht="15">
      <c r="A25" s="365" t="s">
        <v>455</v>
      </c>
      <c r="B25" s="431" t="s">
        <v>456</v>
      </c>
      <c r="C25" s="431"/>
      <c r="D25" s="370" t="s">
        <v>272</v>
      </c>
      <c r="E25" s="368"/>
      <c r="F25" s="369">
        <f>IF(D25="relevant",15,0)</f>
        <v>15</v>
      </c>
      <c r="G25" s="692"/>
      <c r="H25" s="689"/>
      <c r="I25" s="444"/>
    </row>
    <row r="26" spans="1:9" ht="15">
      <c r="A26" s="365" t="s">
        <v>457</v>
      </c>
      <c r="B26" s="431" t="s">
        <v>458</v>
      </c>
      <c r="C26" s="431"/>
      <c r="D26" s="370" t="s">
        <v>272</v>
      </c>
      <c r="E26" s="368"/>
      <c r="F26" s="433">
        <f>IF(D26="relevant",15,0)</f>
        <v>15</v>
      </c>
      <c r="G26" s="692"/>
      <c r="H26" s="689"/>
      <c r="I26" s="444"/>
    </row>
    <row r="27" spans="1:9" ht="15">
      <c r="A27" s="365" t="s">
        <v>459</v>
      </c>
      <c r="B27" s="431" t="s">
        <v>446</v>
      </c>
      <c r="C27" s="431"/>
      <c r="D27" s="370" t="s">
        <v>272</v>
      </c>
      <c r="E27" s="368"/>
      <c r="F27" s="433">
        <f>IF(D27="relevant",15,0)</f>
        <v>15</v>
      </c>
      <c r="G27" s="692"/>
      <c r="H27" s="689"/>
      <c r="I27" s="444"/>
    </row>
    <row r="28" spans="1:9" ht="15">
      <c r="A28" s="365" t="s">
        <v>460</v>
      </c>
      <c r="B28" s="431" t="s">
        <v>461</v>
      </c>
      <c r="C28" s="431"/>
      <c r="D28" s="370" t="s">
        <v>272</v>
      </c>
      <c r="E28" s="368"/>
      <c r="F28" s="433">
        <f>IF(D28="relevant",15,0)</f>
        <v>15</v>
      </c>
      <c r="G28" s="692"/>
      <c r="H28" s="689"/>
      <c r="I28" s="444"/>
    </row>
    <row r="29" spans="1:9" ht="15">
      <c r="A29" s="361" t="s">
        <v>406</v>
      </c>
      <c r="B29" s="362" t="s">
        <v>415</v>
      </c>
      <c r="C29" s="362"/>
      <c r="D29" s="363"/>
      <c r="E29" s="364">
        <f>SUM(E36:E46)+(C31*E30)+(C33*E32)+(C35*E34)</f>
        <v>0</v>
      </c>
      <c r="F29" s="364">
        <f>SUM(F36:F46)+(C31*F30)+(C33*F32)+(C35*F34)</f>
        <v>100</v>
      </c>
      <c r="G29" s="691">
        <f>E29/F29*100</f>
        <v>0</v>
      </c>
      <c r="H29" s="688">
        <v>0.3</v>
      </c>
      <c r="I29" s="444"/>
    </row>
    <row r="30" spans="1:9" ht="15">
      <c r="A30" s="365" t="s">
        <v>462</v>
      </c>
      <c r="B30" s="431" t="s">
        <v>463</v>
      </c>
      <c r="C30" s="431"/>
      <c r="D30" s="434"/>
      <c r="E30" s="368"/>
      <c r="F30" s="369">
        <v>10</v>
      </c>
      <c r="G30" s="692"/>
      <c r="H30" s="689"/>
      <c r="I30" s="444"/>
    </row>
    <row r="31" spans="1:9" ht="15">
      <c r="A31" s="365"/>
      <c r="B31" s="431" t="s">
        <v>464</v>
      </c>
      <c r="C31" s="435">
        <v>0.5</v>
      </c>
      <c r="D31" s="434"/>
      <c r="E31" s="434"/>
      <c r="F31" s="369"/>
      <c r="G31" s="692"/>
      <c r="H31" s="689"/>
      <c r="I31" s="444"/>
    </row>
    <row r="32" spans="1:9" ht="15">
      <c r="A32" s="365" t="s">
        <v>465</v>
      </c>
      <c r="B32" s="431" t="s">
        <v>466</v>
      </c>
      <c r="C32" s="431"/>
      <c r="D32" s="434"/>
      <c r="E32" s="368"/>
      <c r="F32" s="369">
        <v>10</v>
      </c>
      <c r="G32" s="692"/>
      <c r="H32" s="689"/>
      <c r="I32" s="444"/>
    </row>
    <row r="33" spans="1:9" ht="15">
      <c r="A33" s="365"/>
      <c r="B33" s="431" t="s">
        <v>467</v>
      </c>
      <c r="C33" s="435">
        <v>0.3</v>
      </c>
      <c r="D33" s="434"/>
      <c r="E33" s="434"/>
      <c r="F33" s="369"/>
      <c r="G33" s="692"/>
      <c r="H33" s="689"/>
      <c r="I33" s="444"/>
    </row>
    <row r="34" spans="1:9" ht="15">
      <c r="A34" s="365" t="s">
        <v>468</v>
      </c>
      <c r="B34" s="431" t="s">
        <v>469</v>
      </c>
      <c r="C34" s="431"/>
      <c r="D34" s="434"/>
      <c r="E34" s="368"/>
      <c r="F34" s="369">
        <v>10</v>
      </c>
      <c r="G34" s="692"/>
      <c r="H34" s="689"/>
      <c r="I34" s="444"/>
    </row>
    <row r="35" spans="1:9" ht="15">
      <c r="A35" s="365"/>
      <c r="B35" s="431" t="s">
        <v>470</v>
      </c>
      <c r="C35" s="435">
        <v>0.2</v>
      </c>
      <c r="D35" s="434"/>
      <c r="E35" s="434"/>
      <c r="F35" s="369"/>
      <c r="G35" s="692"/>
      <c r="H35" s="689"/>
      <c r="I35" s="444"/>
    </row>
    <row r="36" spans="1:9" ht="15">
      <c r="A36" s="365" t="s">
        <v>380</v>
      </c>
      <c r="B36" s="431" t="s">
        <v>471</v>
      </c>
      <c r="C36" s="436"/>
      <c r="D36" s="370" t="s">
        <v>272</v>
      </c>
      <c r="E36" s="368"/>
      <c r="F36" s="369">
        <f>IF(D36="relevant",8,0)</f>
        <v>8</v>
      </c>
      <c r="G36" s="692"/>
      <c r="H36" s="689"/>
      <c r="I36" s="444"/>
    </row>
    <row r="37" spans="1:9" ht="15">
      <c r="A37" s="365" t="s">
        <v>472</v>
      </c>
      <c r="B37" s="431" t="s">
        <v>473</v>
      </c>
      <c r="C37" s="436"/>
      <c r="D37" s="370" t="s">
        <v>272</v>
      </c>
      <c r="E37" s="368"/>
      <c r="F37" s="369">
        <f>IF(D37="relevant",7,0)</f>
        <v>7</v>
      </c>
      <c r="G37" s="692"/>
      <c r="H37" s="689"/>
      <c r="I37" s="444"/>
    </row>
    <row r="38" spans="1:9" ht="15">
      <c r="A38" s="365" t="s">
        <v>474</v>
      </c>
      <c r="B38" s="431" t="s">
        <v>475</v>
      </c>
      <c r="C38" s="436"/>
      <c r="D38" s="370" t="s">
        <v>272</v>
      </c>
      <c r="E38" s="368"/>
      <c r="F38" s="369">
        <f>IF(D38="relevant",7,0)</f>
        <v>7</v>
      </c>
      <c r="G38" s="692"/>
      <c r="H38" s="689"/>
      <c r="I38" s="444"/>
    </row>
    <row r="39" spans="1:9" ht="15">
      <c r="A39" s="365" t="s">
        <v>384</v>
      </c>
      <c r="B39" s="431" t="s">
        <v>476</v>
      </c>
      <c r="C39" s="436"/>
      <c r="D39" s="370" t="s">
        <v>272</v>
      </c>
      <c r="E39" s="368"/>
      <c r="F39" s="433">
        <f>IF(D39="relevant",10,0)</f>
        <v>10</v>
      </c>
      <c r="G39" s="692"/>
      <c r="H39" s="689"/>
      <c r="I39" s="444"/>
    </row>
    <row r="40" spans="1:9" ht="15">
      <c r="A40" s="365" t="s">
        <v>477</v>
      </c>
      <c r="B40" s="431" t="s">
        <v>478</v>
      </c>
      <c r="C40" s="436"/>
      <c r="D40" s="370" t="s">
        <v>272</v>
      </c>
      <c r="E40" s="368"/>
      <c r="F40" s="369">
        <f>IF(D40="relevant",5,0)</f>
        <v>5</v>
      </c>
      <c r="G40" s="692"/>
      <c r="H40" s="689"/>
      <c r="I40" s="444"/>
    </row>
    <row r="41" spans="1:9" ht="15">
      <c r="A41" s="365" t="s">
        <v>479</v>
      </c>
      <c r="B41" s="431" t="s">
        <v>480</v>
      </c>
      <c r="C41" s="436"/>
      <c r="D41" s="370" t="s">
        <v>272</v>
      </c>
      <c r="E41" s="368"/>
      <c r="F41" s="369">
        <f>IF(D41="relevant",7,0)</f>
        <v>7</v>
      </c>
      <c r="G41" s="692"/>
      <c r="H41" s="689"/>
      <c r="I41" s="444"/>
    </row>
    <row r="42" spans="1:9" ht="15">
      <c r="A42" s="365" t="s">
        <v>481</v>
      </c>
      <c r="B42" s="431" t="s">
        <v>482</v>
      </c>
      <c r="C42" s="436"/>
      <c r="D42" s="370" t="s">
        <v>272</v>
      </c>
      <c r="E42" s="368"/>
      <c r="F42" s="369">
        <f>IF(D42="relevant",10,0)</f>
        <v>10</v>
      </c>
      <c r="G42" s="692"/>
      <c r="H42" s="689"/>
      <c r="I42" s="444"/>
    </row>
    <row r="43" spans="1:9" ht="15">
      <c r="A43" s="365" t="s">
        <v>483</v>
      </c>
      <c r="B43" s="431" t="s">
        <v>484</v>
      </c>
      <c r="C43" s="436"/>
      <c r="D43" s="370" t="s">
        <v>272</v>
      </c>
      <c r="E43" s="368"/>
      <c r="F43" s="369">
        <f>IF(D43="relevant",10,0)</f>
        <v>10</v>
      </c>
      <c r="G43" s="692"/>
      <c r="H43" s="689"/>
      <c r="I43" s="444"/>
    </row>
    <row r="44" spans="1:9" ht="15">
      <c r="A44" s="365" t="s">
        <v>485</v>
      </c>
      <c r="B44" s="431" t="s">
        <v>486</v>
      </c>
      <c r="C44" s="436"/>
      <c r="D44" s="370" t="s">
        <v>272</v>
      </c>
      <c r="E44" s="368"/>
      <c r="F44" s="369">
        <f>IF(D44="relevant",10,0)</f>
        <v>10</v>
      </c>
      <c r="G44" s="692"/>
      <c r="H44" s="689"/>
      <c r="I44" s="444"/>
    </row>
    <row r="45" spans="1:9" ht="15">
      <c r="A45" s="365" t="s">
        <v>487</v>
      </c>
      <c r="B45" s="431" t="s">
        <v>488</v>
      </c>
      <c r="C45" s="436"/>
      <c r="D45" s="370" t="s">
        <v>272</v>
      </c>
      <c r="E45" s="368"/>
      <c r="F45" s="369">
        <f>IF(D45="relevant",8,0)</f>
        <v>8</v>
      </c>
      <c r="G45" s="692"/>
      <c r="H45" s="689"/>
      <c r="I45" s="444"/>
    </row>
    <row r="46" spans="1:9" ht="15">
      <c r="A46" s="371" t="s">
        <v>489</v>
      </c>
      <c r="B46" s="432" t="s">
        <v>490</v>
      </c>
      <c r="C46" s="437"/>
      <c r="D46" s="425" t="s">
        <v>272</v>
      </c>
      <c r="E46" s="374"/>
      <c r="F46" s="375">
        <f>IF(D46="relevant",8,0)</f>
        <v>8</v>
      </c>
      <c r="G46" s="693"/>
      <c r="H46" s="690"/>
      <c r="I46" s="444"/>
    </row>
    <row r="47" spans="1:9" ht="15">
      <c r="A47" s="361" t="s">
        <v>386</v>
      </c>
      <c r="B47" s="362" t="s">
        <v>491</v>
      </c>
      <c r="C47" s="362"/>
      <c r="D47" s="363"/>
      <c r="E47" s="364">
        <f>SUM(E48:E56)</f>
        <v>0</v>
      </c>
      <c r="F47" s="364">
        <f>SUM(F48:F56)</f>
        <v>100</v>
      </c>
      <c r="G47" s="691">
        <f>E47/F47*100</f>
        <v>0</v>
      </c>
      <c r="H47" s="688">
        <v>0.1</v>
      </c>
      <c r="I47" s="444"/>
    </row>
    <row r="48" spans="1:9" ht="15">
      <c r="A48" s="365" t="s">
        <v>492</v>
      </c>
      <c r="B48" s="431" t="s">
        <v>493</v>
      </c>
      <c r="C48" s="436"/>
      <c r="D48" s="370" t="s">
        <v>272</v>
      </c>
      <c r="E48" s="368"/>
      <c r="F48" s="369">
        <f>IF(D48="relevant",15,0)</f>
        <v>15</v>
      </c>
      <c r="G48" s="692"/>
      <c r="H48" s="689"/>
      <c r="I48" s="444"/>
    </row>
    <row r="49" spans="1:9" ht="15">
      <c r="A49" s="365" t="s">
        <v>494</v>
      </c>
      <c r="B49" s="431" t="s">
        <v>495</v>
      </c>
      <c r="C49" s="436"/>
      <c r="D49" s="370" t="s">
        <v>272</v>
      </c>
      <c r="E49" s="368"/>
      <c r="F49" s="369">
        <f>IF(D49="relevant",15,0)</f>
        <v>15</v>
      </c>
      <c r="G49" s="692"/>
      <c r="H49" s="689"/>
      <c r="I49" s="444"/>
    </row>
    <row r="50" spans="1:9" ht="15">
      <c r="A50" s="365" t="s">
        <v>496</v>
      </c>
      <c r="B50" s="431" t="s">
        <v>497</v>
      </c>
      <c r="C50" s="436"/>
      <c r="D50" s="370" t="s">
        <v>272</v>
      </c>
      <c r="E50" s="368"/>
      <c r="F50" s="369">
        <f>IF(D50="relevant",10,0)</f>
        <v>10</v>
      </c>
      <c r="G50" s="692"/>
      <c r="H50" s="689"/>
      <c r="I50" s="444"/>
    </row>
    <row r="51" spans="1:9" ht="15">
      <c r="A51" s="365" t="s">
        <v>498</v>
      </c>
      <c r="B51" s="431" t="s">
        <v>499</v>
      </c>
      <c r="C51" s="436"/>
      <c r="D51" s="370" t="s">
        <v>272</v>
      </c>
      <c r="E51" s="368"/>
      <c r="F51" s="369">
        <f>IF(D51="relevant",10,0)</f>
        <v>10</v>
      </c>
      <c r="G51" s="692"/>
      <c r="H51" s="689"/>
      <c r="I51" s="444"/>
    </row>
    <row r="52" spans="1:9" ht="15">
      <c r="A52" s="365" t="s">
        <v>500</v>
      </c>
      <c r="B52" s="431" t="s">
        <v>501</v>
      </c>
      <c r="C52" s="436"/>
      <c r="D52" s="370" t="s">
        <v>272</v>
      </c>
      <c r="E52" s="368"/>
      <c r="F52" s="369">
        <f>IF(D52="relevant",10,0)</f>
        <v>10</v>
      </c>
      <c r="G52" s="692"/>
      <c r="H52" s="689"/>
      <c r="I52" s="444"/>
    </row>
    <row r="53" spans="1:9" ht="15">
      <c r="A53" s="365" t="s">
        <v>502</v>
      </c>
      <c r="B53" s="431" t="s">
        <v>503</v>
      </c>
      <c r="C53" s="436"/>
      <c r="D53" s="370" t="s">
        <v>272</v>
      </c>
      <c r="E53" s="368"/>
      <c r="F53" s="369">
        <f>IF(D53="relevant",7.5,0)</f>
        <v>7.5</v>
      </c>
      <c r="G53" s="692"/>
      <c r="H53" s="689"/>
      <c r="I53" s="444"/>
    </row>
    <row r="54" spans="1:9" ht="15">
      <c r="A54" s="365" t="s">
        <v>504</v>
      </c>
      <c r="B54" s="431" t="s">
        <v>505</v>
      </c>
      <c r="C54" s="436"/>
      <c r="D54" s="370" t="s">
        <v>272</v>
      </c>
      <c r="E54" s="368"/>
      <c r="F54" s="369">
        <f>IF(D54="relevant",7.5,0)</f>
        <v>7.5</v>
      </c>
      <c r="G54" s="692"/>
      <c r="H54" s="689"/>
      <c r="I54" s="444"/>
    </row>
    <row r="55" spans="1:9" ht="15">
      <c r="A55" s="365" t="s">
        <v>506</v>
      </c>
      <c r="B55" s="431" t="s">
        <v>507</v>
      </c>
      <c r="C55" s="436"/>
      <c r="D55" s="370" t="s">
        <v>272</v>
      </c>
      <c r="E55" s="368"/>
      <c r="F55" s="433">
        <f>IF(D55="relevant",10,0)</f>
        <v>10</v>
      </c>
      <c r="G55" s="692"/>
      <c r="H55" s="689"/>
      <c r="I55" s="444"/>
    </row>
    <row r="56" spans="1:9" ht="15">
      <c r="A56" s="365" t="s">
        <v>508</v>
      </c>
      <c r="B56" s="431" t="s">
        <v>509</v>
      </c>
      <c r="C56" s="436"/>
      <c r="D56" s="370" t="s">
        <v>272</v>
      </c>
      <c r="E56" s="368"/>
      <c r="F56" s="369">
        <f>IF(D56="relevant",15,0)</f>
        <v>15</v>
      </c>
      <c r="G56" s="692"/>
      <c r="H56" s="689"/>
      <c r="I56" s="444"/>
    </row>
    <row r="57" spans="1:9" ht="15">
      <c r="A57" s="361" t="s">
        <v>409</v>
      </c>
      <c r="B57" s="362" t="s">
        <v>419</v>
      </c>
      <c r="C57" s="362"/>
      <c r="D57" s="363"/>
      <c r="E57" s="364">
        <f>SUM(E58:E60)</f>
        <v>0</v>
      </c>
      <c r="F57" s="364">
        <f>SUM(F58:F60)</f>
        <v>100</v>
      </c>
      <c r="G57" s="691">
        <f>E57/F57*100</f>
        <v>0</v>
      </c>
      <c r="H57" s="688">
        <v>0.15</v>
      </c>
      <c r="I57" s="444"/>
    </row>
    <row r="58" spans="1:9" ht="15">
      <c r="A58" s="365" t="s">
        <v>388</v>
      </c>
      <c r="B58" s="431" t="s">
        <v>510</v>
      </c>
      <c r="C58" s="436"/>
      <c r="D58" s="370" t="s">
        <v>272</v>
      </c>
      <c r="E58" s="368"/>
      <c r="F58" s="369">
        <f>IF(D58="relevant",35,0)</f>
        <v>35</v>
      </c>
      <c r="G58" s="692"/>
      <c r="H58" s="689"/>
      <c r="I58" s="444"/>
    </row>
    <row r="59" spans="1:9" ht="15">
      <c r="A59" s="365" t="s">
        <v>390</v>
      </c>
      <c r="B59" s="431" t="s">
        <v>451</v>
      </c>
      <c r="C59" s="436"/>
      <c r="D59" s="370" t="s">
        <v>272</v>
      </c>
      <c r="E59" s="368"/>
      <c r="F59" s="369">
        <f>IF(D59="relevant",35,0)</f>
        <v>35</v>
      </c>
      <c r="G59" s="692"/>
      <c r="H59" s="689"/>
      <c r="I59" s="444"/>
    </row>
    <row r="60" spans="1:9" ht="15">
      <c r="A60" s="371" t="s">
        <v>392</v>
      </c>
      <c r="B60" s="432" t="s">
        <v>511</v>
      </c>
      <c r="C60" s="437"/>
      <c r="D60" s="425" t="s">
        <v>272</v>
      </c>
      <c r="E60" s="374"/>
      <c r="F60" s="375">
        <f>IF(D60="relevant",30,0)</f>
        <v>30</v>
      </c>
      <c r="G60" s="693"/>
      <c r="H60" s="690"/>
      <c r="I60" s="444"/>
    </row>
    <row r="61" spans="1:9" ht="15">
      <c r="A61" s="361" t="s">
        <v>411</v>
      </c>
      <c r="B61" s="362" t="s">
        <v>512</v>
      </c>
      <c r="C61" s="362"/>
      <c r="D61" s="363"/>
      <c r="E61" s="364">
        <f>SUM(E62:E67)</f>
        <v>0</v>
      </c>
      <c r="F61" s="364">
        <f>SUM(F62:F67)</f>
        <v>100</v>
      </c>
      <c r="G61" s="691">
        <f>E61/F61*100</f>
        <v>0</v>
      </c>
      <c r="H61" s="688">
        <v>0.15</v>
      </c>
      <c r="I61" s="444"/>
    </row>
    <row r="62" spans="1:9" ht="15">
      <c r="A62" s="365" t="s">
        <v>394</v>
      </c>
      <c r="B62" s="431" t="s">
        <v>513</v>
      </c>
      <c r="C62" s="436"/>
      <c r="D62" s="370" t="s">
        <v>272</v>
      </c>
      <c r="E62" s="368"/>
      <c r="F62" s="369">
        <f>IF(D62="relevant",30,0)</f>
        <v>30</v>
      </c>
      <c r="G62" s="692"/>
      <c r="H62" s="689"/>
      <c r="I62" s="444"/>
    </row>
    <row r="63" spans="1:9" ht="15">
      <c r="A63" s="365" t="s">
        <v>396</v>
      </c>
      <c r="B63" s="431" t="s">
        <v>514</v>
      </c>
      <c r="C63" s="436"/>
      <c r="D63" s="370" t="s">
        <v>272</v>
      </c>
      <c r="E63" s="368"/>
      <c r="F63" s="369">
        <f>IF(D63="relevant",30,0)</f>
        <v>30</v>
      </c>
      <c r="G63" s="692"/>
      <c r="H63" s="689"/>
      <c r="I63" s="444"/>
    </row>
    <row r="64" spans="1:9" ht="15">
      <c r="A64" s="365" t="s">
        <v>515</v>
      </c>
      <c r="B64" s="431" t="s">
        <v>516</v>
      </c>
      <c r="C64" s="436"/>
      <c r="D64" s="370" t="s">
        <v>272</v>
      </c>
      <c r="E64" s="368"/>
      <c r="F64" s="369">
        <f>IF(D64="relevant",8,0)</f>
        <v>8</v>
      </c>
      <c r="G64" s="692"/>
      <c r="H64" s="689"/>
      <c r="I64" s="444"/>
    </row>
    <row r="65" spans="1:9" ht="15">
      <c r="A65" s="365" t="s">
        <v>517</v>
      </c>
      <c r="B65" s="431" t="s">
        <v>518</v>
      </c>
      <c r="C65" s="436"/>
      <c r="D65" s="370" t="s">
        <v>272</v>
      </c>
      <c r="E65" s="368"/>
      <c r="F65" s="369">
        <f>IF(D65="relevant",12,0)</f>
        <v>12</v>
      </c>
      <c r="G65" s="692"/>
      <c r="H65" s="689"/>
      <c r="I65" s="444"/>
    </row>
    <row r="66" spans="1:9" ht="15">
      <c r="A66" s="365" t="s">
        <v>519</v>
      </c>
      <c r="B66" s="431" t="s">
        <v>520</v>
      </c>
      <c r="C66" s="436"/>
      <c r="D66" s="370" t="s">
        <v>272</v>
      </c>
      <c r="E66" s="368"/>
      <c r="F66" s="369">
        <f>IF(D66="relevant",10,0)</f>
        <v>10</v>
      </c>
      <c r="G66" s="692"/>
      <c r="H66" s="689"/>
      <c r="I66" s="444"/>
    </row>
    <row r="67" spans="1:9" ht="15">
      <c r="A67" s="371" t="s">
        <v>521</v>
      </c>
      <c r="B67" s="432" t="s">
        <v>522</v>
      </c>
      <c r="C67" s="437"/>
      <c r="D67" s="425" t="s">
        <v>272</v>
      </c>
      <c r="E67" s="374"/>
      <c r="F67" s="375">
        <f>IF(D67="relevant",10,0)</f>
        <v>10</v>
      </c>
      <c r="G67" s="693"/>
      <c r="H67" s="690"/>
      <c r="I67" s="445"/>
    </row>
    <row r="220" spans="1:9" s="347" customFormat="1">
      <c r="A220" s="377"/>
      <c r="B220" s="376" t="s">
        <v>266</v>
      </c>
      <c r="C220" s="376"/>
      <c r="E220" s="348"/>
      <c r="F220" s="348"/>
      <c r="G220" s="426"/>
      <c r="H220" s="427"/>
      <c r="I220" s="349"/>
    </row>
    <row r="221" spans="1:9" s="347" customFormat="1">
      <c r="A221" s="377"/>
      <c r="B221" s="346" t="s">
        <v>272</v>
      </c>
      <c r="C221" s="346"/>
      <c r="E221" s="348"/>
      <c r="F221" s="348"/>
      <c r="G221" s="426"/>
      <c r="H221" s="427"/>
      <c r="I221" s="349"/>
    </row>
    <row r="222" spans="1:9" s="347" customFormat="1">
      <c r="A222" s="377"/>
      <c r="B222" s="346" t="s">
        <v>299</v>
      </c>
      <c r="C222" s="346"/>
      <c r="E222" s="348"/>
      <c r="F222" s="348"/>
      <c r="G222" s="426"/>
      <c r="H222" s="427"/>
      <c r="I222" s="349"/>
    </row>
  </sheetData>
  <mergeCells count="12">
    <mergeCell ref="H57:H60"/>
    <mergeCell ref="G61:G67"/>
    <mergeCell ref="H61:H67"/>
    <mergeCell ref="G12:G20"/>
    <mergeCell ref="H12:H20"/>
    <mergeCell ref="G21:G28"/>
    <mergeCell ref="H21:H28"/>
    <mergeCell ref="G29:G46"/>
    <mergeCell ref="H29:H46"/>
    <mergeCell ref="G47:G56"/>
    <mergeCell ref="H47:H56"/>
    <mergeCell ref="G57:G60"/>
  </mergeCells>
  <dataValidations count="1">
    <dataValidation type="list" allowBlank="1" showInputMessage="1" showErrorMessage="1" sqref="D58:D60 D36:D46 D22:D28 D13:D20 D48:D56 D62:D67">
      <formula1>$B$221:$B$222</formula1>
    </dataValidation>
  </dataValidations>
  <pageMargins left="0.70866141732283472" right="0.70866141732283472" top="0.78740157480314965" bottom="0.78740157480314965" header="0.31496062992125984" footer="0.31496062992125984"/>
  <pageSetup paperSize="9" scale="94" fitToHeight="0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2:A3"/>
  <sheetViews>
    <sheetView workbookViewId="0">
      <selection activeCell="A2" sqref="A2:A3"/>
    </sheetView>
  </sheetViews>
  <sheetFormatPr baseColWidth="10" defaultRowHeight="15"/>
  <sheetData>
    <row r="2" spans="1:1">
      <c r="A2" t="s">
        <v>253</v>
      </c>
    </row>
    <row r="3" spans="1:1">
      <c r="A3" t="s">
        <v>256</v>
      </c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9</vt:i4>
      </vt:variant>
    </vt:vector>
  </HeadingPairs>
  <TitlesOfParts>
    <vt:vector size="17" baseType="lpstr">
      <vt:lpstr>BNB_LABOR_2013_1_Marktversion</vt:lpstr>
      <vt:lpstr>1.2.3 - Wassergebrauchskennwert</vt:lpstr>
      <vt:lpstr>1.2.3</vt:lpstr>
      <vt:lpstr>4.1.5</vt:lpstr>
      <vt:lpstr>1.2.3 alt</vt:lpstr>
      <vt:lpstr>4.1.6</vt:lpstr>
      <vt:lpstr>4.1.7</vt:lpstr>
      <vt:lpstr>Dropdown</vt:lpstr>
      <vt:lpstr>'1.2.3'!Druckbereich</vt:lpstr>
      <vt:lpstr>'1.2.3 - Wassergebrauchskennwert'!Druckbereich</vt:lpstr>
      <vt:lpstr>'1.2.3 alt'!Druckbereich</vt:lpstr>
      <vt:lpstr>'4.1.5'!Druckbereich</vt:lpstr>
      <vt:lpstr>'4.1.6'!Druckbereich</vt:lpstr>
      <vt:lpstr>'4.1.7'!Druckbereich</vt:lpstr>
      <vt:lpstr>BNB_LABOR_2013_1_Marktversion!Druckbereich</vt:lpstr>
      <vt:lpstr>'4.1.7'!Drucktitel</vt:lpstr>
      <vt:lpstr>BNB_LABOR_2013_1_Marktversion!Drucktitel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Z</dc:creator>
  <cp:lastModifiedBy>lrechert</cp:lastModifiedBy>
  <cp:lastPrinted>2015-12-10T11:49:42Z</cp:lastPrinted>
  <dcterms:created xsi:type="dcterms:W3CDTF">2009-09-07T07:46:54Z</dcterms:created>
  <dcterms:modified xsi:type="dcterms:W3CDTF">2015-12-10T11:52:29Z</dcterms:modified>
</cp:coreProperties>
</file>