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01"/>
  <workbookPr defaultThemeVersion="124226"/>
  <mc:AlternateContent xmlns:mc="http://schemas.openxmlformats.org/markup-compatibility/2006">
    <mc:Choice Requires="x15">
      <x15ac:absPath xmlns:x15ac="http://schemas.microsoft.com/office/spreadsheetml/2010/11/ac" url="\\ourea\daten\01_Projekte\02_laufende Projekte\1037_V_TGA Steckbriefe\01_TGA-Steckbriefe\Tools\"/>
    </mc:Choice>
  </mc:AlternateContent>
  <xr:revisionPtr revIDLastSave="0" documentId="13_ncr:1_{0E03E352-5337-42CA-816F-5028227C9D3E}" xr6:coauthVersionLast="38" xr6:coauthVersionMax="38" xr10:uidLastSave="{00000000-0000-0000-0000-000000000000}"/>
  <bookViews>
    <workbookView xWindow="6192" yWindow="24" windowWidth="16404" windowHeight="8532" xr2:uid="{00000000-000D-0000-FFFF-FFFF00000000}"/>
  </bookViews>
  <sheets>
    <sheet name="Bewertung" sheetId="1" r:id="rId1"/>
    <sheet name="Gesamtergebnis" sheetId="10" r:id="rId2"/>
    <sheet name="Hilfsblatt" sheetId="3" state="hidden" r:id="rId3"/>
  </sheets>
  <definedNames>
    <definedName name="_xlnm.Print_Area" localSheetId="0">Bewertung!$B$2:$F$105</definedName>
    <definedName name="_xlnm.Print_Area" localSheetId="1">Gesamtergebnis!$B$2:$E$6</definedName>
  </definedNames>
  <calcPr calcId="181029"/>
</workbook>
</file>

<file path=xl/calcChain.xml><?xml version="1.0" encoding="utf-8"?>
<calcChain xmlns="http://schemas.openxmlformats.org/spreadsheetml/2006/main">
  <c r="E103" i="1" l="1"/>
  <c r="D103" i="1"/>
  <c r="E98" i="1"/>
  <c r="C98" i="1"/>
  <c r="D92" i="1"/>
  <c r="E92" i="1" s="1"/>
  <c r="C92" i="1"/>
  <c r="D87" i="1"/>
  <c r="E87" i="1" s="1"/>
  <c r="C87" i="1"/>
  <c r="E82" i="1"/>
  <c r="D82" i="1"/>
  <c r="C82" i="1"/>
  <c r="D75" i="1"/>
  <c r="D68" i="1"/>
  <c r="E68" i="1" s="1"/>
  <c r="C68" i="1"/>
  <c r="D76" i="1" l="1"/>
  <c r="E76" i="1" s="1"/>
  <c r="D16" i="1"/>
  <c r="D31" i="1"/>
  <c r="D42" i="1"/>
  <c r="D43" i="1" s="1"/>
  <c r="E43" i="1" s="1"/>
  <c r="E49" i="1"/>
  <c r="E36" i="1"/>
  <c r="E31" i="1"/>
  <c r="E16" i="1"/>
  <c r="D22" i="1"/>
  <c r="D23" i="1" s="1"/>
  <c r="E23" i="1" s="1"/>
  <c r="D58" i="1"/>
  <c r="D56" i="1"/>
  <c r="D59" i="1" l="1"/>
  <c r="E59" i="1" s="1"/>
  <c r="D10" i="1" l="1"/>
  <c r="C10" i="1"/>
  <c r="B2" i="1"/>
  <c r="E10" i="1" l="1"/>
  <c r="E105" i="1" s="1"/>
  <c r="D5" i="10" s="1"/>
  <c r="D105" i="1"/>
  <c r="C5" i="10" s="1"/>
  <c r="D6" i="10" l="1"/>
</calcChain>
</file>

<file path=xl/sharedStrings.xml><?xml version="1.0" encoding="utf-8"?>
<sst xmlns="http://schemas.openxmlformats.org/spreadsheetml/2006/main" count="121" uniqueCount="81">
  <si>
    <t>Relevanz</t>
  </si>
  <si>
    <t>Maximale Punktzahl</t>
  </si>
  <si>
    <t>Erreichte Punktzahl</t>
  </si>
  <si>
    <t>Kommentar</t>
  </si>
  <si>
    <t>Gesamt</t>
  </si>
  <si>
    <t>ja</t>
  </si>
  <si>
    <t>nein</t>
  </si>
  <si>
    <t>Gesamtbewertung</t>
  </si>
  <si>
    <t>Verhältnis erreichte / maximale Punktzahl 
= gewichtete Punktzahl = Gesamtbewertung</t>
  </si>
  <si>
    <t>4.1.6 Bedienungs- und Instandhaltungsfreundlichkeit der TGA</t>
  </si>
  <si>
    <t>1. Begehbarkeit der Installationsschächte</t>
  </si>
  <si>
    <t>Steig- und Installationsschächte sind über Revisionsöffnungen zugänglich.
ODER</t>
  </si>
  <si>
    <t>Steig- und Installationsschächte sind über Revisionsöffnungen zugänglich, die Bedienung erfolgt außerhalb der Labors (z.B. Flure).
ODER</t>
  </si>
  <si>
    <t>Alle Steig- und Installationsschächte sind über Revisionsöffnungen begehbar.</t>
  </si>
  <si>
    <t>Steig- und Installationsschächte sind beleuchtet.</t>
  </si>
  <si>
    <t>Anforderung</t>
  </si>
  <si>
    <t>2. Technikzentralen</t>
  </si>
  <si>
    <t>Technikzentralen sind in ausreichender Größe zur Installation der Anlagen vorhanden. Bei aufwändigeren Arbeiten müssen Anlagenkomponenten demontiert werden (z.B. Auszug von Wärmetauschern etc.). Eingeschränkter Zugang zu Bauteilen.
ODER</t>
  </si>
  <si>
    <t>Technikzentralen sind für eine gute Zugänglichkeit aller Anlagenkomponenten
ausgelegt. Die Breite der Bedienungsgänge und der Türen erlaubt einen Transport von Betriebsmitteln und Ersatzteilen.</t>
  </si>
  <si>
    <t>Es wurde eine konzeptionelle Beschreibung für die Zugänglichkeit aller Anlagenkomponenten und die Voraussetzungen zur Wartung erstellt. Darin sind Hinweise zu Hilfsmitteln wie z.B. Kranschienen, Ösen für einen Flaschenzug oder begehbare Gitterroste enthalten, soweit sie erforderlich sind.</t>
  </si>
  <si>
    <t>3. Einbringung von schwerem Gerät, Betriebsmitteln und Ersatzteilen</t>
  </si>
  <si>
    <t>Betriebsmittel und Ersatzteile können über Montageschächte und Kraneinsatz eingebracht werden.
ODER</t>
  </si>
  <si>
    <t>Der Transport von Betriebsmitteln kann über Lastenaufzug in alle Geschosse erfolgen. Für große Teile sind geeignete Montageschächte vorhanden.</t>
  </si>
  <si>
    <t>In den Zentralen sind Anschlagpunkte für Montagehilfen vorhanden.</t>
  </si>
  <si>
    <t>Dachzentralen verfügen über ausreichende Absetzflächen.</t>
  </si>
  <si>
    <t>4. Können die Anlagen von zentraler Stelle aus bedient werden und besteht die Möglichkeit der Fernbedienung?</t>
  </si>
  <si>
    <t>Wesentliche Einstellungen müssen innerhalb der Nutzungszonen vorgenommen werden.
ODER</t>
  </si>
  <si>
    <t>Einstellungen aller Anlagen können in den Technikzentralen vorgenommen werden.
ODER</t>
  </si>
  <si>
    <t>Alle Gewerke sind in eine Gebäudeautomation integriert.</t>
  </si>
  <si>
    <t>Die Gebäudeautomation kann über ein Terminal im Gebäude bedient werden.
ODER</t>
  </si>
  <si>
    <t>Die Gebäudeautomation kann aus der Ferne abgefragt und eingestellt werden.</t>
  </si>
  <si>
    <t>5. Besteht ein zentrales System zur Störungsmeldung und –diagnose?</t>
  </si>
  <si>
    <t>zentrale Störungsmeldung im Gebäude, z.B. beim Pförtner
ODER</t>
  </si>
  <si>
    <t>Ferndiagnose über die Gebäudeautomation</t>
  </si>
  <si>
    <t>6. Sanitäranlagen/ Medienversorgung</t>
  </si>
  <si>
    <t>Revisions- und Messstellen sind vorhanden. Zentrale Absperrungen mit Füll-, Entleer- und Spülmöglichkeiten sind vorhanden.
ODER</t>
  </si>
  <si>
    <t>Revisions- und Messstellen sind vorhanden. Geschossweise Absperrungen mit Füll-, Entleer- und Spülmöglichkeiten sind vorhanden.
ODER</t>
  </si>
  <si>
    <t>Revisions- und Messstellen sind vorhanden. Absperrungen je Funktionseinheit mit Füll-, Entleer- und Spülmöglichkeiten sind vorhanden..</t>
  </si>
  <si>
    <t>Abwasser – und Wasseraufbereitung mit CIP-Anlagen (CIP = Cleaning in Place).</t>
  </si>
  <si>
    <t>7. Wärmeversorgungsanlagen</t>
  </si>
  <si>
    <t>Revisions- und Messstellen sind vorhanden. Zentrale Absperrungen mit Füll-, Entleer- und Spülmöglichkeiten sind vorhanden. Wärmeerzeuger und Pumpen sind einzeln absperrbar.
ODER</t>
  </si>
  <si>
    <t>Revisions- und Messstellen sind vorhanden. Geschossweise Absperrungen mit Füll-, Entleer- und Spülmöglichkeiten sind vorhanden. Wärmeerzeuger und Pumpen sind einzeln absperrbar.
ODER</t>
  </si>
  <si>
    <t>Revisions- und Messstellen sind vorhanden. Absperrungen je Funktionseinheit
mit Füll-, Entleer- und Spülmöglichkeiten sind vorhanden. Wärmeerzeuger und Pumpen sind einzeln absperrbar.</t>
  </si>
  <si>
    <t>8. Lufttechnische Anlagen</t>
  </si>
  <si>
    <t>Zentralgeräte mit Revisionstüren und Innenbeleuchtung. Kanalsystem
grundsätzlich mit Revisions- und Reinigungsöffnungen. Mindestanforderungen
der VDI 6022 eingehalten.</t>
  </si>
  <si>
    <t>Einbauteile im System grundsätzlich mit Revisions- und Reinigungsöffnungen.
ODER</t>
  </si>
  <si>
    <t>ZUSÄTZLICH
Einbauteile im System außerhalb der Labor- und Büroräume angeordnet.
ODER</t>
  </si>
  <si>
    <t>Einbauteile im Technikraum oder in begehbarer Decke angeordnet.</t>
  </si>
  <si>
    <t>Sonderfilter berührungsfrei wechselbar.</t>
  </si>
  <si>
    <t>Ventilatoren mit direkt gekuppeltem Antrieb.</t>
  </si>
  <si>
    <t>Brandschutzklappen in wartungsreduzierter Ausführung.</t>
  </si>
  <si>
    <t>9. Kälteversorgungsanlagen</t>
  </si>
  <si>
    <t>Revisions- und Messstellen sind vorhanden. Zentrale Absperrungen mit Füll-, Entleer- und Spülmöglichkeiten sind vorhanden. Kälteerzeuger und Pumpen sind einzeln absperrbar.
ODER</t>
  </si>
  <si>
    <t>Revisions- und Messstellen sind vorhanden. Geschossweise Absperrungen mit Füll-, Entleer- und Spülmöglichkeiten sind vorhanden. Kälteerzeuger und Pumpen sind einzeln absperrbar.
ODER</t>
  </si>
  <si>
    <t>Revisions- und Messstellen sind vorhanden. Absperrungen je Funktionseinheit mit Füll-, Entleer- und Spülmöglichkeiten sind vorhanden. Kälteerzeuger und Pumpen sind einzeln absperrbar.</t>
  </si>
  <si>
    <t>Offener Verdunstungskühler
ODER</t>
  </si>
  <si>
    <t>Geschlossener Rückkühler oder luftgekühltes Aggregat.
ODER</t>
  </si>
  <si>
    <t>Hybridkühler und Behälter für Frostschutzmittel</t>
  </si>
  <si>
    <t>10. Elektrotechnik</t>
  </si>
  <si>
    <t>UV (Unterverteilung) vom Flur aus zugänglich
ODER</t>
  </si>
  <si>
    <t>UV in eigenem Raum je Abteilung</t>
  </si>
  <si>
    <t>Sicherheitsbeleuchtung und Fluchtwegkennzeichnung mit Einzelbatterien
ODER</t>
  </si>
  <si>
    <t>Sicherheitsbeleuchtung und Fluchtwegkennzeichnung mit Zentralversorgung.</t>
  </si>
  <si>
    <t>Trafo und Mittelspannungs-Hauptverteilung (MSP-HV) ebenerdig.</t>
  </si>
  <si>
    <t>11. Sind die Leuchten in hohen Räumen (lichte Raumhöhe größer als 2,85 m, z.B. Eingangshallen, Atrien, Versammlungsräume, Labore etc.) zum Austauschen der Leuchtmittel leicht erreichbar?</t>
  </si>
  <si>
    <t>Gerüst, Hubarbeitsbühne oder Absturzsicherung notwendig oder schwere
oder sperrige Abdeckungen
ODER</t>
  </si>
  <si>
    <t>Stufenstehleiter erforderlich, Höhe der Leuchten über ebenem Boden bis 4 m
ODER</t>
  </si>
  <si>
    <t>Höhe der Leuchten über ebenem Boden bis 2,85 m (z.B. abgependelte Leuchten)</t>
  </si>
  <si>
    <t>12. Sind die Leuchten in den Treppenhäusern zum Austauschen der Leuchtmittel leicht erreichbar?</t>
  </si>
  <si>
    <t>Leuchten sind im Bereich der Podeste oder an der Wand in einer Höhe bis 2 m angebracht.
ODER</t>
  </si>
  <si>
    <t>andere Ausführungen</t>
  </si>
  <si>
    <t>13. Wie sind die Leuchten in Sicherheits- oder Reinraumbereichen zu wechseln?</t>
  </si>
  <si>
    <t>Zum Wechseln der Leuchten ist ein Einschleusen in den Sicherheitsbereich
erforderlich.
ODER</t>
  </si>
  <si>
    <t>Die Leuchten können von außerhalb des Sicherheitsbereiches (z.B. über
eine begehbare Decke) ausgewechselt werden.</t>
  </si>
  <si>
    <t>14. Ist die Beleuchtung in Technikräumen für die notwendigen Arbeiten ausreichend?</t>
  </si>
  <si>
    <t>Fest installierte Beleuchtung in allen Anlagenzentralen.
ODER</t>
  </si>
  <si>
    <t>Fest installierte Beleuchtung in allen Anlagenzentralen und fest installierte Beleuchtung in Technikschächten.
ODER</t>
  </si>
  <si>
    <t>Andere Ausführungen</t>
  </si>
  <si>
    <t>15. Sind Informationen zur Wartung und Bedienung der technischen Anlagen
verfügbar?</t>
  </si>
  <si>
    <t>Alle Rohre und Stellarmaturen beschriftet.</t>
  </si>
  <si>
    <t>Anlagenpläne sowie Wartungs- und Bedienungsanleitungen am Aufstellort
verfügbar.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</si>
</sst>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0"/>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0" fillId="0" borderId="0" xfId="0" applyFont="1" applyAlignment="1">
      <alignment vertical="center" wrapText="1"/>
    </xf>
    <xf numFmtId="0" fontId="1" fillId="0" borderId="0" xfId="0" applyFont="1"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0" xfId="0" applyFont="1" applyAlignment="1">
      <alignment vertical="center" wrapText="1"/>
    </xf>
    <xf numFmtId="0" fontId="4" fillId="0" borderId="0" xfId="0" applyFont="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3" fillId="0" borderId="1"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vertical="center" wrapText="1"/>
    </xf>
    <xf numFmtId="0" fontId="4" fillId="0" borderId="5" xfId="0" applyFont="1" applyBorder="1" applyAlignment="1">
      <alignment horizontal="center" vertical="center" wrapText="1"/>
    </xf>
    <xf numFmtId="0" fontId="4" fillId="0" borderId="8" xfId="0" applyFont="1" applyBorder="1" applyAlignment="1">
      <alignment vertical="center" wrapText="1"/>
    </xf>
    <xf numFmtId="0" fontId="4" fillId="0" borderId="8" xfId="0" applyFont="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vertical="center" wrapText="1"/>
      <protection locked="0"/>
    </xf>
    <xf numFmtId="2" fontId="3" fillId="2" borderId="1" xfId="0" applyNumberFormat="1" applyFont="1" applyFill="1" applyBorder="1" applyAlignment="1">
      <alignment horizontal="center" vertical="center" wrapText="1"/>
    </xf>
    <xf numFmtId="0" fontId="3" fillId="2" borderId="1" xfId="0" applyFont="1" applyFill="1" applyBorder="1" applyAlignment="1" applyProtection="1">
      <alignment vertical="center" wrapText="1"/>
    </xf>
    <xf numFmtId="0" fontId="4" fillId="3" borderId="6" xfId="0" applyFont="1" applyFill="1" applyBorder="1" applyAlignment="1" applyProtection="1">
      <alignment horizontal="center" vertical="center" wrapText="1"/>
      <protection locked="0"/>
    </xf>
    <xf numFmtId="0" fontId="0" fillId="3" borderId="7" xfId="0" applyFill="1"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3" borderId="4"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5" fillId="2" borderId="10" xfId="0" applyFont="1" applyFill="1" applyBorder="1" applyAlignment="1">
      <alignment vertical="center" wrapText="1"/>
    </xf>
    <xf numFmtId="0" fontId="5" fillId="2" borderId="9" xfId="0" applyFont="1" applyFill="1" applyBorder="1" applyAlignment="1">
      <alignment vertical="center" wrapText="1"/>
    </xf>
    <xf numFmtId="0" fontId="0" fillId="0" borderId="11" xfId="0" applyBorder="1" applyAlignment="1">
      <alignment vertical="center" wrapText="1"/>
    </xf>
    <xf numFmtId="0" fontId="4" fillId="3" borderId="4" xfId="0" applyFont="1" applyFill="1"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5" fillId="2" borderId="11" xfId="0" applyFont="1" applyFill="1" applyBorder="1" applyAlignment="1">
      <alignment vertical="center"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107"/>
  <sheetViews>
    <sheetView tabSelected="1" zoomScale="85" zoomScaleNormal="85" workbookViewId="0">
      <selection activeCell="F108" sqref="F108"/>
    </sheetView>
  </sheetViews>
  <sheetFormatPr baseColWidth="10" defaultRowHeight="14.4" x14ac:dyDescent="0.3"/>
  <cols>
    <col min="1" max="1" width="2.33203125" style="1" customWidth="1"/>
    <col min="2" max="2" width="33.6640625" style="1" customWidth="1"/>
    <col min="3" max="5" width="11.5546875" style="1"/>
    <col min="6" max="6" width="26" style="1" customWidth="1"/>
    <col min="7" max="16384" width="11.5546875" style="1"/>
  </cols>
  <sheetData>
    <row r="1" spans="2:6" ht="13.8" customHeight="1" x14ac:dyDescent="0.3"/>
    <row r="2" spans="2:6" ht="13.8" customHeight="1" x14ac:dyDescent="0.3">
      <c r="B2" s="34" t="str">
        <f>Gesamtergebnis!B2</f>
        <v>4.1.6 Bedienungs- und Instandhaltungsfreundlichkeit der TGA</v>
      </c>
      <c r="C2" s="35"/>
      <c r="D2" s="35"/>
      <c r="E2" s="35"/>
      <c r="F2" s="36"/>
    </row>
    <row r="3" spans="2:6" ht="13.8" customHeight="1" x14ac:dyDescent="0.3"/>
    <row r="4" spans="2:6" s="2" customFormat="1" ht="73.8" customHeight="1" x14ac:dyDescent="0.3">
      <c r="B4" s="3" t="s">
        <v>15</v>
      </c>
      <c r="C4" s="4" t="s">
        <v>0</v>
      </c>
      <c r="D4" s="4" t="s">
        <v>1</v>
      </c>
      <c r="E4" s="4" t="s">
        <v>2</v>
      </c>
      <c r="F4" s="4" t="s">
        <v>3</v>
      </c>
    </row>
    <row r="5" spans="2:6" s="6" customFormat="1" ht="12" x14ac:dyDescent="0.3">
      <c r="B5" s="10" t="s">
        <v>10</v>
      </c>
      <c r="C5" s="25" t="s">
        <v>5</v>
      </c>
      <c r="D5" s="10"/>
      <c r="E5" s="10"/>
      <c r="F5" s="26"/>
    </row>
    <row r="6" spans="2:6" s="6" customFormat="1" ht="36" x14ac:dyDescent="0.3">
      <c r="B6" s="8" t="s">
        <v>11</v>
      </c>
      <c r="C6" s="11"/>
      <c r="D6" s="11">
        <v>1</v>
      </c>
      <c r="E6" s="29"/>
      <c r="F6" s="29"/>
    </row>
    <row r="7" spans="2:6" s="6" customFormat="1" ht="48" x14ac:dyDescent="0.3">
      <c r="B7" s="15" t="s">
        <v>12</v>
      </c>
      <c r="C7" s="16"/>
      <c r="D7" s="16">
        <v>7</v>
      </c>
      <c r="E7" s="32"/>
      <c r="F7" s="33"/>
    </row>
    <row r="8" spans="2:6" ht="24" x14ac:dyDescent="0.3">
      <c r="B8" s="9" t="s">
        <v>13</v>
      </c>
      <c r="C8" s="12"/>
      <c r="D8" s="12">
        <v>13</v>
      </c>
      <c r="E8" s="30"/>
      <c r="F8" s="31"/>
    </row>
    <row r="9" spans="2:6" s="6" customFormat="1" ht="24" x14ac:dyDescent="0.3">
      <c r="B9" s="7" t="s">
        <v>14</v>
      </c>
      <c r="C9" s="14"/>
      <c r="D9" s="14">
        <v>2</v>
      </c>
      <c r="E9" s="22"/>
      <c r="F9" s="22"/>
    </row>
    <row r="10" spans="2:6" x14ac:dyDescent="0.3">
      <c r="B10" s="10" t="s">
        <v>4</v>
      </c>
      <c r="C10" s="13" t="str">
        <f>IF(C5="nein","entfällt","")</f>
        <v/>
      </c>
      <c r="D10" s="13">
        <f>IF(C5="nein",0,15)</f>
        <v>15</v>
      </c>
      <c r="E10" s="13">
        <f>IF((E6+E9)&gt;D10,D10,(E6+E9))</f>
        <v>0</v>
      </c>
      <c r="F10" s="13"/>
    </row>
    <row r="11" spans="2:6" x14ac:dyDescent="0.3">
      <c r="B11" s="6"/>
      <c r="C11" s="6"/>
      <c r="D11" s="6"/>
      <c r="E11" s="6"/>
      <c r="F11" s="6"/>
    </row>
    <row r="12" spans="2:6" x14ac:dyDescent="0.3">
      <c r="B12" s="10" t="s">
        <v>16</v>
      </c>
      <c r="C12" s="13" t="s">
        <v>5</v>
      </c>
      <c r="D12" s="10"/>
      <c r="E12" s="10"/>
      <c r="F12" s="10"/>
    </row>
    <row r="13" spans="2:6" ht="84" x14ac:dyDescent="0.3">
      <c r="B13" s="8" t="s">
        <v>17</v>
      </c>
      <c r="C13" s="11"/>
      <c r="D13" s="11">
        <v>1</v>
      </c>
      <c r="E13" s="29"/>
      <c r="F13" s="29"/>
    </row>
    <row r="14" spans="2:6" ht="60" x14ac:dyDescent="0.3">
      <c r="B14" s="9" t="s">
        <v>18</v>
      </c>
      <c r="C14" s="16"/>
      <c r="D14" s="12">
        <v>7</v>
      </c>
      <c r="E14" s="30"/>
      <c r="F14" s="31"/>
    </row>
    <row r="15" spans="2:6" ht="84" x14ac:dyDescent="0.3">
      <c r="B15" s="7" t="s">
        <v>19</v>
      </c>
      <c r="C15" s="14"/>
      <c r="D15" s="14">
        <v>3</v>
      </c>
      <c r="E15" s="22"/>
      <c r="F15" s="23"/>
    </row>
    <row r="16" spans="2:6" x14ac:dyDescent="0.3">
      <c r="B16" s="10" t="s">
        <v>4</v>
      </c>
      <c r="C16" s="13"/>
      <c r="D16" s="13">
        <f>D14+D15</f>
        <v>10</v>
      </c>
      <c r="E16" s="13">
        <f>SUM(E13:E15)</f>
        <v>0</v>
      </c>
      <c r="F16" s="13"/>
    </row>
    <row r="18" spans="2:6" ht="24" x14ac:dyDescent="0.3">
      <c r="B18" s="10" t="s">
        <v>20</v>
      </c>
      <c r="C18" s="13" t="s">
        <v>5</v>
      </c>
      <c r="D18" s="10"/>
      <c r="E18" s="10"/>
      <c r="F18" s="10"/>
    </row>
    <row r="19" spans="2:6" ht="48" x14ac:dyDescent="0.3">
      <c r="B19" s="8" t="s">
        <v>21</v>
      </c>
      <c r="C19" s="11"/>
      <c r="D19" s="11">
        <v>1</v>
      </c>
      <c r="E19" s="29"/>
      <c r="F19" s="29"/>
    </row>
    <row r="20" spans="2:6" ht="48" x14ac:dyDescent="0.3">
      <c r="B20" s="9" t="s">
        <v>22</v>
      </c>
      <c r="C20" s="16"/>
      <c r="D20" s="12">
        <v>4</v>
      </c>
      <c r="E20" s="30"/>
      <c r="F20" s="31"/>
    </row>
    <row r="21" spans="2:6" ht="24" x14ac:dyDescent="0.3">
      <c r="B21" s="7" t="s">
        <v>23</v>
      </c>
      <c r="C21" s="14"/>
      <c r="D21" s="14">
        <v>4</v>
      </c>
      <c r="E21" s="22"/>
      <c r="F21" s="23"/>
    </row>
    <row r="22" spans="2:6" s="6" customFormat="1" ht="24" x14ac:dyDescent="0.3">
      <c r="B22" s="7" t="s">
        <v>24</v>
      </c>
      <c r="C22" s="24" t="s">
        <v>5</v>
      </c>
      <c r="D22" s="14">
        <f>IF(C22="nein",0,2)</f>
        <v>2</v>
      </c>
      <c r="E22" s="22"/>
      <c r="F22" s="23"/>
    </row>
    <row r="23" spans="2:6" x14ac:dyDescent="0.3">
      <c r="B23" s="10" t="s">
        <v>4</v>
      </c>
      <c r="C23" s="13"/>
      <c r="D23" s="13">
        <f>D20+D21+D22</f>
        <v>10</v>
      </c>
      <c r="E23" s="13">
        <f>IF((E19+E21+E22)&gt;D23,D23,(E19+E21+E22))</f>
        <v>0</v>
      </c>
      <c r="F23" s="13"/>
    </row>
    <row r="25" spans="2:6" ht="36" x14ac:dyDescent="0.3">
      <c r="B25" s="10" t="s">
        <v>25</v>
      </c>
      <c r="C25" s="13" t="s">
        <v>5</v>
      </c>
      <c r="D25" s="10"/>
      <c r="E25" s="10"/>
      <c r="F25" s="10"/>
    </row>
    <row r="26" spans="2:6" ht="36" x14ac:dyDescent="0.3">
      <c r="B26" s="8" t="s">
        <v>26</v>
      </c>
      <c r="C26" s="11"/>
      <c r="D26" s="11">
        <v>1</v>
      </c>
      <c r="E26" s="29"/>
      <c r="F26" s="29"/>
    </row>
    <row r="27" spans="2:6" ht="36" x14ac:dyDescent="0.3">
      <c r="B27" s="15" t="s">
        <v>27</v>
      </c>
      <c r="C27" s="16"/>
      <c r="D27" s="16">
        <v>4</v>
      </c>
      <c r="E27" s="32"/>
      <c r="F27" s="33"/>
    </row>
    <row r="28" spans="2:6" ht="24" x14ac:dyDescent="0.3">
      <c r="B28" s="9" t="s">
        <v>28</v>
      </c>
      <c r="C28" s="16"/>
      <c r="D28" s="12">
        <v>5</v>
      </c>
      <c r="E28" s="30"/>
      <c r="F28" s="31"/>
    </row>
    <row r="29" spans="2:6" ht="36" x14ac:dyDescent="0.3">
      <c r="B29" s="8" t="s">
        <v>29</v>
      </c>
      <c r="C29" s="11"/>
      <c r="D29" s="11">
        <v>1</v>
      </c>
      <c r="E29" s="29"/>
      <c r="F29" s="38"/>
    </row>
    <row r="30" spans="2:6" ht="24" x14ac:dyDescent="0.3">
      <c r="B30" s="17" t="s">
        <v>30</v>
      </c>
      <c r="C30" s="18"/>
      <c r="D30" s="18">
        <v>2</v>
      </c>
      <c r="E30" s="37"/>
      <c r="F30" s="32"/>
    </row>
    <row r="31" spans="2:6" x14ac:dyDescent="0.3">
      <c r="B31" s="10" t="s">
        <v>4</v>
      </c>
      <c r="C31" s="13"/>
      <c r="D31" s="13">
        <f>D28+D30</f>
        <v>7</v>
      </c>
      <c r="E31" s="13">
        <f>SUM(E26:E30)</f>
        <v>0</v>
      </c>
      <c r="F31" s="13"/>
    </row>
    <row r="33" spans="2:6" s="5" customFormat="1" ht="24" x14ac:dyDescent="0.3">
      <c r="B33" s="10" t="s">
        <v>31</v>
      </c>
      <c r="C33" s="13" t="s">
        <v>5</v>
      </c>
      <c r="D33" s="10"/>
      <c r="E33" s="10"/>
      <c r="F33" s="10"/>
    </row>
    <row r="34" spans="2:6" s="6" customFormat="1" ht="36" x14ac:dyDescent="0.3">
      <c r="B34" s="8" t="s">
        <v>32</v>
      </c>
      <c r="C34" s="11"/>
      <c r="D34" s="11">
        <v>3</v>
      </c>
      <c r="E34" s="29"/>
      <c r="F34" s="29"/>
    </row>
    <row r="35" spans="2:6" s="6" customFormat="1" ht="12" x14ac:dyDescent="0.3">
      <c r="B35" s="9" t="s">
        <v>33</v>
      </c>
      <c r="C35" s="12"/>
      <c r="D35" s="12">
        <v>5</v>
      </c>
      <c r="E35" s="30"/>
      <c r="F35" s="31"/>
    </row>
    <row r="36" spans="2:6" s="5" customFormat="1" ht="12" x14ac:dyDescent="0.3">
      <c r="B36" s="10" t="s">
        <v>4</v>
      </c>
      <c r="C36" s="13"/>
      <c r="D36" s="13">
        <v>5</v>
      </c>
      <c r="E36" s="13">
        <f>E34</f>
        <v>0</v>
      </c>
      <c r="F36" s="13"/>
    </row>
    <row r="38" spans="2:6" x14ac:dyDescent="0.3">
      <c r="B38" s="10" t="s">
        <v>34</v>
      </c>
      <c r="C38" s="13" t="s">
        <v>5</v>
      </c>
      <c r="D38" s="10"/>
      <c r="E38" s="10"/>
      <c r="F38" s="10"/>
    </row>
    <row r="39" spans="2:6" ht="48" x14ac:dyDescent="0.3">
      <c r="B39" s="8" t="s">
        <v>35</v>
      </c>
      <c r="C39" s="11"/>
      <c r="D39" s="11">
        <v>1</v>
      </c>
      <c r="E39" s="29"/>
      <c r="F39" s="29"/>
    </row>
    <row r="40" spans="2:6" ht="48" x14ac:dyDescent="0.3">
      <c r="B40" s="17" t="s">
        <v>36</v>
      </c>
      <c r="C40" s="18"/>
      <c r="D40" s="18">
        <v>3</v>
      </c>
      <c r="E40" s="37"/>
      <c r="F40" s="37"/>
    </row>
    <row r="41" spans="2:6" ht="48" x14ac:dyDescent="0.3">
      <c r="B41" s="9" t="s">
        <v>37</v>
      </c>
      <c r="C41" s="12"/>
      <c r="D41" s="12">
        <v>5</v>
      </c>
      <c r="E41" s="30"/>
      <c r="F41" s="31"/>
    </row>
    <row r="42" spans="2:6" s="6" customFormat="1" ht="24" x14ac:dyDescent="0.3">
      <c r="B42" s="7" t="s">
        <v>38</v>
      </c>
      <c r="C42" s="24" t="s">
        <v>5</v>
      </c>
      <c r="D42" s="14">
        <f>IF(C42="nein",0,2)</f>
        <v>2</v>
      </c>
      <c r="E42" s="22"/>
      <c r="F42" s="23"/>
    </row>
    <row r="43" spans="2:6" x14ac:dyDescent="0.3">
      <c r="B43" s="10" t="s">
        <v>4</v>
      </c>
      <c r="C43" s="13"/>
      <c r="D43" s="13">
        <f>D41+D42</f>
        <v>7</v>
      </c>
      <c r="E43" s="13">
        <f>IF((E39+E42)&gt;D43,D43,(E39+E42))</f>
        <v>0</v>
      </c>
      <c r="F43" s="13"/>
    </row>
    <row r="45" spans="2:6" s="5" customFormat="1" ht="12" x14ac:dyDescent="0.3">
      <c r="B45" s="10" t="s">
        <v>39</v>
      </c>
      <c r="C45" s="13" t="s">
        <v>5</v>
      </c>
      <c r="D45" s="10"/>
      <c r="E45" s="10"/>
      <c r="F45" s="10"/>
    </row>
    <row r="46" spans="2:6" s="6" customFormat="1" ht="72" x14ac:dyDescent="0.3">
      <c r="B46" s="8" t="s">
        <v>40</v>
      </c>
      <c r="C46" s="11"/>
      <c r="D46" s="11">
        <v>1</v>
      </c>
      <c r="E46" s="29"/>
      <c r="F46" s="29"/>
    </row>
    <row r="47" spans="2:6" s="6" customFormat="1" ht="72" x14ac:dyDescent="0.3">
      <c r="B47" s="15" t="s">
        <v>41</v>
      </c>
      <c r="C47" s="16"/>
      <c r="D47" s="16">
        <v>4</v>
      </c>
      <c r="E47" s="32"/>
      <c r="F47" s="33"/>
    </row>
    <row r="48" spans="2:6" s="6" customFormat="1" ht="60" x14ac:dyDescent="0.3">
      <c r="B48" s="9" t="s">
        <v>42</v>
      </c>
      <c r="C48" s="12"/>
      <c r="D48" s="12">
        <v>7</v>
      </c>
      <c r="E48" s="30"/>
      <c r="F48" s="31"/>
    </row>
    <row r="49" spans="2:6" s="5" customFormat="1" ht="12" x14ac:dyDescent="0.3">
      <c r="B49" s="10" t="s">
        <v>4</v>
      </c>
      <c r="C49" s="13"/>
      <c r="D49" s="13">
        <v>7</v>
      </c>
      <c r="E49" s="13">
        <f>E46</f>
        <v>0</v>
      </c>
      <c r="F49" s="13"/>
    </row>
    <row r="50" spans="2:6" s="6" customFormat="1" ht="12" x14ac:dyDescent="0.3"/>
    <row r="51" spans="2:6" x14ac:dyDescent="0.3">
      <c r="B51" s="10" t="s">
        <v>43</v>
      </c>
      <c r="C51" s="13" t="s">
        <v>5</v>
      </c>
      <c r="D51" s="10"/>
      <c r="E51" s="10"/>
      <c r="F51" s="10"/>
    </row>
    <row r="52" spans="2:6" ht="60" x14ac:dyDescent="0.3">
      <c r="B52" s="7" t="s">
        <v>44</v>
      </c>
      <c r="C52" s="14"/>
      <c r="D52" s="14">
        <v>0.5</v>
      </c>
      <c r="E52" s="22"/>
      <c r="F52" s="23"/>
    </row>
    <row r="53" spans="2:6" ht="36" x14ac:dyDescent="0.3">
      <c r="B53" s="8" t="s">
        <v>45</v>
      </c>
      <c r="C53" s="11"/>
      <c r="D53" s="11">
        <v>0.5</v>
      </c>
      <c r="E53" s="29"/>
      <c r="F53" s="29"/>
    </row>
    <row r="54" spans="2:6" ht="48" x14ac:dyDescent="0.3">
      <c r="B54" s="15" t="s">
        <v>46</v>
      </c>
      <c r="C54" s="16"/>
      <c r="D54" s="16">
        <v>2</v>
      </c>
      <c r="E54" s="32"/>
      <c r="F54" s="33"/>
    </row>
    <row r="55" spans="2:6" ht="24" x14ac:dyDescent="0.3">
      <c r="B55" s="9" t="s">
        <v>47</v>
      </c>
      <c r="C55" s="18"/>
      <c r="D55" s="12">
        <v>3.5</v>
      </c>
      <c r="E55" s="30"/>
      <c r="F55" s="31"/>
    </row>
    <row r="56" spans="2:6" s="6" customFormat="1" x14ac:dyDescent="0.3">
      <c r="B56" s="7" t="s">
        <v>48</v>
      </c>
      <c r="C56" s="22" t="s">
        <v>5</v>
      </c>
      <c r="D56" s="14">
        <f>IF(C56="nein",0,0.5)</f>
        <v>0.5</v>
      </c>
      <c r="E56" s="22"/>
      <c r="F56" s="23"/>
    </row>
    <row r="57" spans="2:6" x14ac:dyDescent="0.3">
      <c r="B57" s="7" t="s">
        <v>49</v>
      </c>
      <c r="C57" s="14"/>
      <c r="D57" s="14">
        <v>0.5</v>
      </c>
      <c r="E57" s="22"/>
      <c r="F57" s="23"/>
    </row>
    <row r="58" spans="2:6" s="6" customFormat="1" ht="24" x14ac:dyDescent="0.3">
      <c r="B58" s="7" t="s">
        <v>50</v>
      </c>
      <c r="C58" s="22" t="s">
        <v>5</v>
      </c>
      <c r="D58" s="14">
        <f>IF(C58="nein",0,1)</f>
        <v>1</v>
      </c>
      <c r="E58" s="22"/>
      <c r="F58" s="23"/>
    </row>
    <row r="59" spans="2:6" x14ac:dyDescent="0.3">
      <c r="B59" s="10" t="s">
        <v>4</v>
      </c>
      <c r="C59" s="13"/>
      <c r="D59" s="13">
        <f>D52+D55+D56+D57+D58</f>
        <v>6</v>
      </c>
      <c r="E59" s="13">
        <f>IF((E52+E53+E56+E57+E58)&gt;D59,D59,(E52+E53+E56+E57+E58))</f>
        <v>0</v>
      </c>
      <c r="F59" s="13"/>
    </row>
    <row r="61" spans="2:6" s="6" customFormat="1" ht="12" x14ac:dyDescent="0.3">
      <c r="B61" s="10" t="s">
        <v>51</v>
      </c>
      <c r="C61" s="13" t="s">
        <v>5</v>
      </c>
      <c r="D61" s="10"/>
      <c r="E61" s="10"/>
      <c r="F61" s="26"/>
    </row>
    <row r="62" spans="2:6" s="6" customFormat="1" ht="72" x14ac:dyDescent="0.3">
      <c r="B62" s="8" t="s">
        <v>52</v>
      </c>
      <c r="C62" s="11"/>
      <c r="D62" s="11">
        <v>0.5</v>
      </c>
      <c r="E62" s="29"/>
      <c r="F62" s="29"/>
    </row>
    <row r="63" spans="2:6" s="6" customFormat="1" ht="72" x14ac:dyDescent="0.3">
      <c r="B63" s="15" t="s">
        <v>53</v>
      </c>
      <c r="C63" s="16"/>
      <c r="D63" s="16">
        <v>3</v>
      </c>
      <c r="E63" s="32"/>
      <c r="F63" s="33"/>
    </row>
    <row r="64" spans="2:6" ht="60" x14ac:dyDescent="0.3">
      <c r="B64" s="9" t="s">
        <v>54</v>
      </c>
      <c r="C64" s="12"/>
      <c r="D64" s="12">
        <v>5.5</v>
      </c>
      <c r="E64" s="30"/>
      <c r="F64" s="31"/>
    </row>
    <row r="65" spans="2:6" s="6" customFormat="1" ht="24" x14ac:dyDescent="0.3">
      <c r="B65" s="8" t="s">
        <v>55</v>
      </c>
      <c r="C65" s="11"/>
      <c r="D65" s="11">
        <v>0.5</v>
      </c>
      <c r="E65" s="29"/>
      <c r="F65" s="29"/>
    </row>
    <row r="66" spans="2:6" s="6" customFormat="1" ht="36" x14ac:dyDescent="0.3">
      <c r="B66" s="15" t="s">
        <v>56</v>
      </c>
      <c r="C66" s="16"/>
      <c r="D66" s="16">
        <v>1</v>
      </c>
      <c r="E66" s="32"/>
      <c r="F66" s="33"/>
    </row>
    <row r="67" spans="2:6" ht="24" x14ac:dyDescent="0.3">
      <c r="B67" s="9" t="s">
        <v>57</v>
      </c>
      <c r="C67" s="12"/>
      <c r="D67" s="12">
        <v>1.5</v>
      </c>
      <c r="E67" s="30"/>
      <c r="F67" s="31"/>
    </row>
    <row r="68" spans="2:6" x14ac:dyDescent="0.3">
      <c r="B68" s="10" t="s">
        <v>4</v>
      </c>
      <c r="C68" s="13" t="str">
        <f>IF(C61="nein","entfällt","")</f>
        <v/>
      </c>
      <c r="D68" s="13">
        <f>D64+D67</f>
        <v>7</v>
      </c>
      <c r="E68" s="13">
        <f>IF((E62+E65)&gt;D68,D68,(E62+E65))</f>
        <v>0</v>
      </c>
      <c r="F68" s="13"/>
    </row>
    <row r="69" spans="2:6" x14ac:dyDescent="0.3">
      <c r="B69" s="6"/>
      <c r="C69" s="6"/>
      <c r="D69" s="6"/>
      <c r="E69" s="6"/>
      <c r="F69" s="6"/>
    </row>
    <row r="70" spans="2:6" x14ac:dyDescent="0.3">
      <c r="B70" s="10" t="s">
        <v>58</v>
      </c>
      <c r="C70" s="13" t="s">
        <v>5</v>
      </c>
      <c r="D70" s="10"/>
      <c r="E70" s="10"/>
      <c r="F70" s="10"/>
    </row>
    <row r="71" spans="2:6" ht="24" x14ac:dyDescent="0.3">
      <c r="B71" s="8" t="s">
        <v>59</v>
      </c>
      <c r="C71" s="11"/>
      <c r="D71" s="11">
        <v>0.5</v>
      </c>
      <c r="E71" s="29"/>
      <c r="F71" s="29"/>
    </row>
    <row r="72" spans="2:6" x14ac:dyDescent="0.3">
      <c r="B72" s="9" t="s">
        <v>60</v>
      </c>
      <c r="C72" s="18"/>
      <c r="D72" s="12">
        <v>3</v>
      </c>
      <c r="E72" s="30"/>
      <c r="F72" s="31"/>
    </row>
    <row r="73" spans="2:6" ht="36" x14ac:dyDescent="0.3">
      <c r="B73" s="8" t="s">
        <v>61</v>
      </c>
      <c r="C73" s="11"/>
      <c r="D73" s="11">
        <v>0.5</v>
      </c>
      <c r="E73" s="29"/>
      <c r="F73" s="29"/>
    </row>
    <row r="74" spans="2:6" ht="36" x14ac:dyDescent="0.3">
      <c r="B74" s="9" t="s">
        <v>62</v>
      </c>
      <c r="C74" s="18"/>
      <c r="D74" s="12">
        <v>1.5</v>
      </c>
      <c r="E74" s="30"/>
      <c r="F74" s="31"/>
    </row>
    <row r="75" spans="2:6" s="6" customFormat="1" ht="24" x14ac:dyDescent="0.3">
      <c r="B75" s="7" t="s">
        <v>63</v>
      </c>
      <c r="C75" s="22" t="s">
        <v>5</v>
      </c>
      <c r="D75" s="14">
        <f>IF(C75="nein",0,1.5)</f>
        <v>1.5</v>
      </c>
      <c r="E75" s="22"/>
      <c r="F75" s="23"/>
    </row>
    <row r="76" spans="2:6" x14ac:dyDescent="0.3">
      <c r="B76" s="10" t="s">
        <v>4</v>
      </c>
      <c r="C76" s="13"/>
      <c r="D76" s="13">
        <f>D72+D74+D75</f>
        <v>6</v>
      </c>
      <c r="E76" s="13">
        <f>IF((E71+E73+E75)&gt;D76,D76,(E71+E73+E75))</f>
        <v>0</v>
      </c>
      <c r="F76" s="13"/>
    </row>
    <row r="78" spans="2:6" s="6" customFormat="1" ht="60" x14ac:dyDescent="0.3">
      <c r="B78" s="10" t="s">
        <v>64</v>
      </c>
      <c r="C78" s="13" t="s">
        <v>5</v>
      </c>
      <c r="D78" s="10"/>
      <c r="E78" s="10"/>
      <c r="F78" s="26"/>
    </row>
    <row r="79" spans="2:6" s="6" customFormat="1" ht="48" x14ac:dyDescent="0.3">
      <c r="B79" s="8" t="s">
        <v>65</v>
      </c>
      <c r="C79" s="11"/>
      <c r="D79" s="11">
        <v>0</v>
      </c>
      <c r="E79" s="29"/>
      <c r="F79" s="29"/>
    </row>
    <row r="80" spans="2:6" s="6" customFormat="1" ht="36" x14ac:dyDescent="0.3">
      <c r="B80" s="15" t="s">
        <v>66</v>
      </c>
      <c r="C80" s="16"/>
      <c r="D80" s="16">
        <v>2</v>
      </c>
      <c r="E80" s="32"/>
      <c r="F80" s="33"/>
    </row>
    <row r="81" spans="2:6" ht="24" x14ac:dyDescent="0.3">
      <c r="B81" s="9" t="s">
        <v>67</v>
      </c>
      <c r="C81" s="12"/>
      <c r="D81" s="12">
        <v>3</v>
      </c>
      <c r="E81" s="30"/>
      <c r="F81" s="31"/>
    </row>
    <row r="82" spans="2:6" x14ac:dyDescent="0.3">
      <c r="B82" s="10" t="s">
        <v>4</v>
      </c>
      <c r="C82" s="13" t="str">
        <f>IF(C78="nein","entfällt","")</f>
        <v/>
      </c>
      <c r="D82" s="13">
        <f>D81</f>
        <v>3</v>
      </c>
      <c r="E82" s="13">
        <f>E79</f>
        <v>0</v>
      </c>
      <c r="F82" s="13"/>
    </row>
    <row r="83" spans="2:6" x14ac:dyDescent="0.3">
      <c r="B83" s="6"/>
      <c r="C83" s="6"/>
      <c r="D83" s="6"/>
      <c r="E83" s="6"/>
      <c r="F83" s="6"/>
    </row>
    <row r="84" spans="2:6" s="6" customFormat="1" ht="36" x14ac:dyDescent="0.3">
      <c r="B84" s="10" t="s">
        <v>68</v>
      </c>
      <c r="C84" s="25" t="s">
        <v>5</v>
      </c>
      <c r="D84" s="10"/>
      <c r="E84" s="10"/>
      <c r="F84" s="26"/>
    </row>
    <row r="85" spans="2:6" s="6" customFormat="1" ht="36" x14ac:dyDescent="0.3">
      <c r="B85" s="8" t="s">
        <v>69</v>
      </c>
      <c r="C85" s="11"/>
      <c r="D85" s="11">
        <v>3</v>
      </c>
      <c r="E85" s="29"/>
      <c r="F85" s="29"/>
    </row>
    <row r="86" spans="2:6" x14ac:dyDescent="0.3">
      <c r="B86" s="9" t="s">
        <v>70</v>
      </c>
      <c r="C86" s="12"/>
      <c r="D86" s="12">
        <v>1</v>
      </c>
      <c r="E86" s="30"/>
      <c r="F86" s="31"/>
    </row>
    <row r="87" spans="2:6" x14ac:dyDescent="0.3">
      <c r="B87" s="10" t="s">
        <v>4</v>
      </c>
      <c r="C87" s="13" t="str">
        <f>IF(C84="nein","entfällt","")</f>
        <v/>
      </c>
      <c r="D87" s="13">
        <f>IF(C84="nein",0,3)</f>
        <v>3</v>
      </c>
      <c r="E87" s="13">
        <f>IF(E85&gt;D87,D87,E85)</f>
        <v>0</v>
      </c>
      <c r="F87" s="13"/>
    </row>
    <row r="88" spans="2:6" x14ac:dyDescent="0.3">
      <c r="B88" s="6"/>
      <c r="C88" s="6"/>
      <c r="D88" s="6"/>
      <c r="E88" s="6"/>
      <c r="F88" s="6"/>
    </row>
    <row r="89" spans="2:6" s="6" customFormat="1" ht="24" x14ac:dyDescent="0.3">
      <c r="B89" s="10" t="s">
        <v>71</v>
      </c>
      <c r="C89" s="25" t="s">
        <v>5</v>
      </c>
      <c r="D89" s="10"/>
      <c r="E89" s="10"/>
      <c r="F89" s="26"/>
    </row>
    <row r="90" spans="2:6" s="6" customFormat="1" ht="48" x14ac:dyDescent="0.3">
      <c r="B90" s="8" t="s">
        <v>72</v>
      </c>
      <c r="C90" s="11"/>
      <c r="D90" s="11">
        <v>0</v>
      </c>
      <c r="E90" s="29"/>
      <c r="F90" s="29"/>
    </row>
    <row r="91" spans="2:6" ht="48" x14ac:dyDescent="0.3">
      <c r="B91" s="9" t="s">
        <v>73</v>
      </c>
      <c r="C91" s="12"/>
      <c r="D91" s="12">
        <v>3</v>
      </c>
      <c r="E91" s="30"/>
      <c r="F91" s="31"/>
    </row>
    <row r="92" spans="2:6" x14ac:dyDescent="0.3">
      <c r="B92" s="10" t="s">
        <v>4</v>
      </c>
      <c r="C92" s="13" t="str">
        <f>IF(C89="nein","entfällt","")</f>
        <v/>
      </c>
      <c r="D92" s="13">
        <f>IF(C89="nein",0,3)</f>
        <v>3</v>
      </c>
      <c r="E92" s="13">
        <f>IF(E90&gt;D92,D92,E90)</f>
        <v>0</v>
      </c>
      <c r="F92" s="13"/>
    </row>
    <row r="93" spans="2:6" x14ac:dyDescent="0.3">
      <c r="B93" s="6"/>
      <c r="C93" s="6"/>
      <c r="D93" s="6"/>
      <c r="E93" s="6"/>
      <c r="F93" s="6"/>
    </row>
    <row r="94" spans="2:6" s="6" customFormat="1" ht="24" x14ac:dyDescent="0.3">
      <c r="B94" s="10" t="s">
        <v>74</v>
      </c>
      <c r="C94" s="13" t="s">
        <v>5</v>
      </c>
      <c r="D94" s="10"/>
      <c r="E94" s="10"/>
      <c r="F94" s="26"/>
    </row>
    <row r="95" spans="2:6" s="6" customFormat="1" ht="36" x14ac:dyDescent="0.3">
      <c r="B95" s="8" t="s">
        <v>75</v>
      </c>
      <c r="C95" s="11"/>
      <c r="D95" s="11">
        <v>2</v>
      </c>
      <c r="E95" s="29"/>
      <c r="F95" s="29"/>
    </row>
    <row r="96" spans="2:6" s="6" customFormat="1" ht="48" x14ac:dyDescent="0.3">
      <c r="B96" s="15" t="s">
        <v>76</v>
      </c>
      <c r="C96" s="16"/>
      <c r="D96" s="16">
        <v>4</v>
      </c>
      <c r="E96" s="32"/>
      <c r="F96" s="33"/>
    </row>
    <row r="97" spans="2:6" x14ac:dyDescent="0.3">
      <c r="B97" s="9" t="s">
        <v>77</v>
      </c>
      <c r="C97" s="12"/>
      <c r="D97" s="12">
        <v>1</v>
      </c>
      <c r="E97" s="30"/>
      <c r="F97" s="31"/>
    </row>
    <row r="98" spans="2:6" x14ac:dyDescent="0.3">
      <c r="B98" s="10" t="s">
        <v>4</v>
      </c>
      <c r="C98" s="13" t="str">
        <f>IF(C94="nein","entfällt","")</f>
        <v/>
      </c>
      <c r="D98" s="13">
        <v>4</v>
      </c>
      <c r="E98" s="13">
        <f>E95</f>
        <v>0</v>
      </c>
      <c r="F98" s="13"/>
    </row>
    <row r="99" spans="2:6" x14ac:dyDescent="0.3">
      <c r="B99" s="6"/>
      <c r="C99" s="6"/>
      <c r="D99" s="6"/>
      <c r="E99" s="6"/>
      <c r="F99" s="6"/>
    </row>
    <row r="100" spans="2:6" ht="36" x14ac:dyDescent="0.3">
      <c r="B100" s="10" t="s">
        <v>78</v>
      </c>
      <c r="C100" s="13" t="s">
        <v>5</v>
      </c>
      <c r="D100" s="10"/>
      <c r="E100" s="10"/>
      <c r="F100" s="10"/>
    </row>
    <row r="101" spans="2:6" x14ac:dyDescent="0.3">
      <c r="B101" s="7" t="s">
        <v>79</v>
      </c>
      <c r="C101" s="14"/>
      <c r="D101" s="14">
        <v>4</v>
      </c>
      <c r="E101" s="22"/>
      <c r="F101" s="23"/>
    </row>
    <row r="102" spans="2:6" ht="36" x14ac:dyDescent="0.3">
      <c r="B102" s="7" t="s">
        <v>80</v>
      </c>
      <c r="C102" s="14"/>
      <c r="D102" s="14">
        <v>3</v>
      </c>
      <c r="E102" s="22"/>
      <c r="F102" s="23"/>
    </row>
    <row r="103" spans="2:6" x14ac:dyDescent="0.3">
      <c r="B103" s="10" t="s">
        <v>4</v>
      </c>
      <c r="C103" s="13"/>
      <c r="D103" s="13">
        <f>D101+D102</f>
        <v>7</v>
      </c>
      <c r="E103" s="13">
        <f>SUM(E101:E102)</f>
        <v>0</v>
      </c>
      <c r="F103" s="13"/>
    </row>
    <row r="105" spans="2:6" s="6" customFormat="1" ht="12" x14ac:dyDescent="0.3">
      <c r="B105" s="19" t="s">
        <v>4</v>
      </c>
      <c r="C105" s="19"/>
      <c r="D105" s="20">
        <f>D10+D16+D23+D31+D36+D43+D49+D59+D68+D76+D82+D87+D92+D98+D103</f>
        <v>100</v>
      </c>
      <c r="E105" s="20">
        <f>E10+E16+E23+E31+E36+E43+E49+E59+E68+E76+E82+E87+E92+E98+E103</f>
        <v>0</v>
      </c>
      <c r="F105" s="19"/>
    </row>
    <row r="106" spans="2:6" s="6" customFormat="1" ht="12" x14ac:dyDescent="0.3"/>
    <row r="107" spans="2:6" s="6" customFormat="1" ht="12" x14ac:dyDescent="0.3"/>
  </sheetData>
  <mergeCells count="35">
    <mergeCell ref="E53:E55"/>
    <mergeCell ref="F53:F55"/>
    <mergeCell ref="E34:E35"/>
    <mergeCell ref="F34:F35"/>
    <mergeCell ref="E39:E41"/>
    <mergeCell ref="F39:F41"/>
    <mergeCell ref="E46:E48"/>
    <mergeCell ref="F46:F48"/>
    <mergeCell ref="E26:E28"/>
    <mergeCell ref="F26:F28"/>
    <mergeCell ref="E29:E30"/>
    <mergeCell ref="F29:F30"/>
    <mergeCell ref="E19:E20"/>
    <mergeCell ref="F19:F20"/>
    <mergeCell ref="B2:F2"/>
    <mergeCell ref="E6:E8"/>
    <mergeCell ref="F6:F8"/>
    <mergeCell ref="E13:E14"/>
    <mergeCell ref="F13:F14"/>
    <mergeCell ref="E73:E74"/>
    <mergeCell ref="F73:F74"/>
    <mergeCell ref="E79:E81"/>
    <mergeCell ref="F79:F81"/>
    <mergeCell ref="E62:E64"/>
    <mergeCell ref="F62:F64"/>
    <mergeCell ref="E65:E67"/>
    <mergeCell ref="F65:F67"/>
    <mergeCell ref="E71:E72"/>
    <mergeCell ref="F71:F72"/>
    <mergeCell ref="E85:E86"/>
    <mergeCell ref="F85:F86"/>
    <mergeCell ref="E90:E91"/>
    <mergeCell ref="F90:F91"/>
    <mergeCell ref="E95:E97"/>
    <mergeCell ref="F95:F97"/>
  </mergeCells>
  <dataValidations count="5">
    <dataValidation type="decimal" operator="lessThanOrEqual" allowBlank="1" showInputMessage="1" showErrorMessage="1" sqref="E42 E52 E9 E15 E21:E22 E56:E58 E75 E85:E86 E101:E102" xr:uid="{4F393804-3437-4C29-8D73-441735CD6785}">
      <formula1>D9</formula1>
    </dataValidation>
    <dataValidation type="decimal" operator="lessThanOrEqual" allowBlank="1" showInputMessage="1" showErrorMessage="1" sqref="E46:E48 E6:E8 E26:E28 E39:E41 E53:E55 E62:E67 E79:E81" xr:uid="{93439758-52D0-4B14-8B51-39CD033E1182}">
      <formula1>D8</formula1>
    </dataValidation>
    <dataValidation type="decimal" operator="lessThanOrEqual" allowBlank="1" showInputMessage="1" showErrorMessage="1" sqref="E13:E14 E19:E20 E29:E30 E34:E35 E71 E73 E90:E91 E95:E97" xr:uid="{87F49A9B-E128-4B7E-95B4-53D837E38568}">
      <formula1>D14</formula1>
    </dataValidation>
    <dataValidation type="decimal" operator="lessThanOrEqual" allowBlank="1" showInputMessage="1" showErrorMessage="1" sqref="E72" xr:uid="{0E534AEE-DAF3-4A12-82F0-8B8A1820D133}">
      <formula1>D76</formula1>
    </dataValidation>
    <dataValidation type="decimal" operator="lessThanOrEqual" allowBlank="1" showInputMessage="1" showErrorMessage="1" sqref="E74" xr:uid="{9C163C3F-D427-411E-8168-1917C0E382A5}">
      <formula1>D105</formula1>
    </dataValidation>
  </dataValidations>
  <pageMargins left="0.70866141732283472" right="0.70866141732283472" top="0.78740157480314965" bottom="0.78740157480314965" header="0.31496062992125984" footer="0.31496062992125984"/>
  <pageSetup paperSize="9" scale="92"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64D6566-22CA-47B5-9BB3-AF0EB79ED0F4}">
          <x14:formula1>
            <xm:f>Hilfsblatt!$B$4:$B$5</xm:f>
          </x14:formula1>
          <xm:sqref>C5 C22 C42 C56 C58 C75 C84 C89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E6"/>
  <sheetViews>
    <sheetView workbookViewId="0">
      <selection activeCell="E5" sqref="E5"/>
    </sheetView>
  </sheetViews>
  <sheetFormatPr baseColWidth="10" defaultRowHeight="14.4" x14ac:dyDescent="0.3"/>
  <cols>
    <col min="1" max="1" width="2.33203125" style="1" customWidth="1"/>
    <col min="2" max="2" width="33.6640625" style="1" customWidth="1"/>
    <col min="3" max="4" width="11.5546875" style="1"/>
    <col min="5" max="5" width="26" style="1" customWidth="1"/>
    <col min="6" max="16384" width="11.5546875" style="1"/>
  </cols>
  <sheetData>
    <row r="1" spans="2:5" ht="13.8" customHeight="1" x14ac:dyDescent="0.3"/>
    <row r="2" spans="2:5" ht="13.8" customHeight="1" x14ac:dyDescent="0.3">
      <c r="B2" s="34" t="s">
        <v>9</v>
      </c>
      <c r="C2" s="35"/>
      <c r="D2" s="35"/>
      <c r="E2" s="39"/>
    </row>
    <row r="3" spans="2:5" ht="13.8" customHeight="1" x14ac:dyDescent="0.3"/>
    <row r="4" spans="2:5" s="2" customFormat="1" ht="73.8" customHeight="1" x14ac:dyDescent="0.3">
      <c r="B4" s="3" t="s">
        <v>7</v>
      </c>
      <c r="C4" s="4" t="s">
        <v>1</v>
      </c>
      <c r="D4" s="4" t="s">
        <v>2</v>
      </c>
      <c r="E4" s="4" t="s">
        <v>3</v>
      </c>
    </row>
    <row r="5" spans="2:5" x14ac:dyDescent="0.3">
      <c r="B5" s="10" t="s">
        <v>4</v>
      </c>
      <c r="C5" s="13">
        <f>Bewertung!D105</f>
        <v>100</v>
      </c>
      <c r="D5" s="21">
        <f>Bewertung!E105</f>
        <v>0</v>
      </c>
      <c r="E5" s="26"/>
    </row>
    <row r="6" spans="2:5" ht="24" x14ac:dyDescent="0.3">
      <c r="B6" s="19" t="s">
        <v>8</v>
      </c>
      <c r="C6" s="20"/>
      <c r="D6" s="27">
        <f>D5/C5*100</f>
        <v>0</v>
      </c>
      <c r="E6" s="28"/>
    </row>
  </sheetData>
  <mergeCells count="1">
    <mergeCell ref="B2:E2"/>
  </mergeCells>
  <pageMargins left="0.7" right="0.7" top="0.78740157499999996" bottom="0.78740157499999996"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B5"/>
  <sheetViews>
    <sheetView workbookViewId="0">
      <selection activeCell="C7" sqref="C7"/>
    </sheetView>
  </sheetViews>
  <sheetFormatPr baseColWidth="10" defaultRowHeight="14.4" x14ac:dyDescent="0.3"/>
  <sheetData>
    <row r="3" spans="2:2" x14ac:dyDescent="0.3">
      <c r="B3" t="s">
        <v>0</v>
      </c>
    </row>
    <row r="4" spans="2:2" x14ac:dyDescent="0.3">
      <c r="B4" t="s">
        <v>5</v>
      </c>
    </row>
    <row r="5" spans="2:2" x14ac:dyDescent="0.3">
      <c r="B5" t="s">
        <v>6</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Bewertung</vt:lpstr>
      <vt:lpstr>Gesamtergebnis</vt:lpstr>
      <vt:lpstr>Hilfsblatt</vt:lpstr>
      <vt:lpstr>Bewertung!Druckbereich</vt:lpstr>
      <vt:lpstr>Gesamtergebnis!Druckbereich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leckel</dc:creator>
  <cp:lastModifiedBy>leckel</cp:lastModifiedBy>
  <cp:lastPrinted>2018-09-10T06:55:25Z</cp:lastPrinted>
  <dcterms:created xsi:type="dcterms:W3CDTF">2018-08-15T11:46:38Z</dcterms:created>
  <dcterms:modified xsi:type="dcterms:W3CDTF">2018-12-03T08:33:11Z</dcterms:modified>
</cp:coreProperties>
</file>